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 filterPrivacy="1" defaultThemeVersion="124226"/>
  <xr:revisionPtr revIDLastSave="0" documentId="13_ncr:1_{1430E3CE-B5F8-433A-80BA-3DF331778C3B}" xr6:coauthVersionLast="47" xr6:coauthVersionMax="47" xr10:uidLastSave="{00000000-0000-0000-0000-000000000000}"/>
  <bookViews>
    <workbookView xWindow="-26340" yWindow="1245" windowWidth="21600" windowHeight="11385" tabRatio="873" xr2:uid="{00000000-000D-0000-FFFF-FFFF00000000}"/>
  </bookViews>
  <sheets>
    <sheet name="Reikningur" sheetId="4" r:id="rId1"/>
    <sheet name="Glussi" sheetId="6" r:id="rId2"/>
    <sheet name="Verkfæri" sheetId="1" r:id="rId3"/>
    <sheet name="GA" sheetId="7" r:id="rId4"/>
    <sheet name="Þurrkur,perur" sheetId="3" r:id="rId5"/>
    <sheet name="Olíur" sheetId="5" r:id="rId6"/>
    <sheet name="Bátasíur" sheetId="8" r:id="rId7"/>
    <sheet name="Efni" sheetId="9" r:id="rId8"/>
    <sheet name="Bilavörubúð" sheetId="13" r:id="rId9"/>
    <sheet name="Rafgeymar " sheetId="14" r:id="rId10"/>
    <sheet name="Legur" sheetId="11" r:id="rId11"/>
    <sheet name="Leigu" sheetId="15" r:id="rId12"/>
    <sheet name="Bobbingar" sheetId="16" r:id="rId13"/>
    <sheet name="Snæís" sheetId="17" r:id="rId14"/>
    <sheet name="Stilling" sheetId="18" r:id="rId15"/>
    <sheet name="Kemi" sheetId="19" r:id="rId16"/>
    <sheet name="Wurth" sheetId="21" r:id="rId17"/>
    <sheet name="Rekstarvörur" sheetId="20" r:id="rId18"/>
  </sheets>
  <definedNames>
    <definedName name="_xlnm._FilterDatabase" localSheetId="7" hidden="1">Efni!#REF!</definedName>
    <definedName name="_xlnm._FilterDatabase" localSheetId="1" hidden="1">Glussi!$B$1:$B$235</definedName>
    <definedName name="_xlnm._FilterDatabase" localSheetId="5" hidden="1">Olíur!$B$1:$B$201</definedName>
    <definedName name="_xlnm._FilterDatabase" localSheetId="2" hidden="1">Verkfæri!$B$2:$B$150</definedName>
    <definedName name="_xlnm.Print_Area" localSheetId="0">Reikningur!$A$1:$J$36</definedName>
    <definedName name="_xlnm.Print_Area" localSheetId="2">Verkfæri!#REF!</definedName>
    <definedName name="_xlnm.Print_Area" localSheetId="4">'Þurrkur,perur'!#REF!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54" i="7" l="1"/>
  <c r="F107" i="9" l="1"/>
  <c r="F3" i="9" l="1"/>
  <c r="F4" i="9"/>
  <c r="F29" i="9" l="1"/>
  <c r="F30" i="9"/>
  <c r="F31" i="9"/>
  <c r="F32" i="9"/>
  <c r="F40" i="9"/>
  <c r="F5" i="9" l="1"/>
  <c r="F6" i="9"/>
  <c r="F7" i="9"/>
  <c r="F8" i="9"/>
  <c r="F9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33" i="9"/>
  <c r="F34" i="9"/>
  <c r="F35" i="9"/>
  <c r="F36" i="9"/>
  <c r="F37" i="9"/>
  <c r="F38" i="9"/>
  <c r="F39" i="9"/>
  <c r="F41" i="9"/>
  <c r="F42" i="9"/>
  <c r="F43" i="9"/>
  <c r="F44" i="9"/>
  <c r="F45" i="9"/>
  <c r="F46" i="9"/>
  <c r="F47" i="9"/>
  <c r="F48" i="9"/>
  <c r="F49" i="9"/>
  <c r="F50" i="9"/>
  <c r="F51" i="9"/>
  <c r="F52" i="9"/>
  <c r="F53" i="9"/>
  <c r="F54" i="9"/>
  <c r="F55" i="9"/>
  <c r="F56" i="9"/>
  <c r="F57" i="9"/>
  <c r="F58" i="9"/>
  <c r="F59" i="9"/>
  <c r="F60" i="9"/>
  <c r="F61" i="9"/>
  <c r="F62" i="9"/>
  <c r="F63" i="9"/>
  <c r="F64" i="9"/>
  <c r="F65" i="9"/>
  <c r="F66" i="9"/>
  <c r="F67" i="9"/>
  <c r="F68" i="9"/>
  <c r="F69" i="9"/>
  <c r="F70" i="9"/>
  <c r="F71" i="9"/>
  <c r="F72" i="9"/>
  <c r="F73" i="9"/>
  <c r="F74" i="9"/>
  <c r="F75" i="9"/>
  <c r="F76" i="9"/>
  <c r="F77" i="9"/>
  <c r="F78" i="9"/>
  <c r="F79" i="9"/>
  <c r="F80" i="9"/>
  <c r="F81" i="9"/>
  <c r="F82" i="9"/>
  <c r="F83" i="9"/>
  <c r="F84" i="9"/>
  <c r="F85" i="9"/>
  <c r="F86" i="9"/>
  <c r="F87" i="9"/>
  <c r="F88" i="9"/>
  <c r="F89" i="9"/>
  <c r="F90" i="9"/>
  <c r="F91" i="9"/>
  <c r="F92" i="9"/>
  <c r="F93" i="9"/>
  <c r="F94" i="9"/>
  <c r="F95" i="9"/>
  <c r="F96" i="9"/>
  <c r="F97" i="9"/>
  <c r="F98" i="9"/>
  <c r="F99" i="9"/>
  <c r="F100" i="9"/>
  <c r="F101" i="9"/>
  <c r="F102" i="9"/>
  <c r="F103" i="9"/>
  <c r="F104" i="9"/>
  <c r="F105" i="9"/>
  <c r="F106" i="9"/>
  <c r="F108" i="9"/>
  <c r="F109" i="9"/>
  <c r="F110" i="9"/>
  <c r="F111" i="9"/>
  <c r="F112" i="9"/>
  <c r="F113" i="9"/>
  <c r="F114" i="9"/>
  <c r="F115" i="9"/>
  <c r="F116" i="9"/>
  <c r="F117" i="9"/>
  <c r="F118" i="9"/>
  <c r="F119" i="9"/>
  <c r="F120" i="9"/>
  <c r="F121" i="9"/>
  <c r="F122" i="9"/>
  <c r="F123" i="9"/>
  <c r="F124" i="9"/>
  <c r="F125" i="9"/>
  <c r="F126" i="9"/>
  <c r="F127" i="9"/>
  <c r="F128" i="9"/>
  <c r="F2" i="9"/>
  <c r="C99" i="5" l="1"/>
  <c r="C3" i="5"/>
  <c r="C4" i="5"/>
  <c r="C6" i="5"/>
  <c r="C7" i="5"/>
  <c r="C8" i="5"/>
  <c r="C9" i="5"/>
  <c r="C10" i="5"/>
  <c r="C11" i="5"/>
  <c r="C2" i="5"/>
  <c r="O5" i="5"/>
  <c r="C5" i="5" s="1"/>
  <c r="D5" i="19" l="1"/>
  <c r="D6" i="19"/>
  <c r="D64" i="19"/>
  <c r="D45" i="19"/>
  <c r="D47" i="19"/>
  <c r="D46" i="19"/>
  <c r="D41" i="19"/>
  <c r="D2" i="19"/>
  <c r="D18" i="19"/>
  <c r="D19" i="19"/>
  <c r="D51" i="19"/>
  <c r="D50" i="19"/>
  <c r="C85" i="5"/>
  <c r="P17" i="4" l="1"/>
  <c r="C90" i="7"/>
  <c r="W3" i="13" l="1"/>
  <c r="W4" i="13"/>
  <c r="W5" i="13"/>
  <c r="W6" i="13"/>
  <c r="W7" i="13"/>
  <c r="W8" i="13"/>
  <c r="W9" i="13"/>
  <c r="W10" i="13"/>
  <c r="W11" i="13"/>
  <c r="D3" i="20" l="1"/>
  <c r="D4" i="20"/>
  <c r="D5" i="20"/>
  <c r="D6" i="20"/>
  <c r="D7" i="20"/>
  <c r="D8" i="20"/>
  <c r="D9" i="20"/>
  <c r="D10" i="20"/>
  <c r="D11" i="20"/>
  <c r="D12" i="20"/>
  <c r="D13" i="20"/>
  <c r="D14" i="20"/>
  <c r="D15" i="20"/>
  <c r="D16" i="20"/>
  <c r="D17" i="20"/>
  <c r="D18" i="20"/>
  <c r="D19" i="20"/>
  <c r="D20" i="20"/>
  <c r="D21" i="20"/>
  <c r="D22" i="20"/>
  <c r="D23" i="20"/>
  <c r="D24" i="20"/>
  <c r="D2" i="20"/>
  <c r="D3" i="21"/>
  <c r="D4" i="21"/>
  <c r="D5" i="21"/>
  <c r="D6" i="21"/>
  <c r="D7" i="21"/>
  <c r="D8" i="21"/>
  <c r="D9" i="21"/>
  <c r="D10" i="21"/>
  <c r="D11" i="21"/>
  <c r="D12" i="21"/>
  <c r="D13" i="21"/>
  <c r="D14" i="21"/>
  <c r="D15" i="21"/>
  <c r="D16" i="21"/>
  <c r="D17" i="21"/>
  <c r="D18" i="21"/>
  <c r="D19" i="21"/>
  <c r="D20" i="21"/>
  <c r="D21" i="21"/>
  <c r="D22" i="21"/>
  <c r="D23" i="21"/>
  <c r="D24" i="21"/>
  <c r="D25" i="21"/>
  <c r="D26" i="21"/>
  <c r="D27" i="21"/>
  <c r="D28" i="21"/>
  <c r="D29" i="21"/>
  <c r="D30" i="21"/>
  <c r="D31" i="21"/>
  <c r="D32" i="21"/>
  <c r="D33" i="21"/>
  <c r="D34" i="21"/>
  <c r="D35" i="21"/>
  <c r="D36" i="21"/>
  <c r="D37" i="21"/>
  <c r="D38" i="21"/>
  <c r="D39" i="21"/>
  <c r="D40" i="21"/>
  <c r="D41" i="21"/>
  <c r="D42" i="21"/>
  <c r="D43" i="21"/>
  <c r="D44" i="21"/>
  <c r="D45" i="21"/>
  <c r="D46" i="21"/>
  <c r="D47" i="21"/>
  <c r="D48" i="21"/>
  <c r="D49" i="21"/>
  <c r="D50" i="21"/>
  <c r="D51" i="21"/>
  <c r="D52" i="21"/>
  <c r="D53" i="21"/>
  <c r="D54" i="21"/>
  <c r="D55" i="21"/>
  <c r="D56" i="21"/>
  <c r="D57" i="21"/>
  <c r="D58" i="21"/>
  <c r="D59" i="21"/>
  <c r="D60" i="21"/>
  <c r="D61" i="21"/>
  <c r="D62" i="21"/>
  <c r="D63" i="21"/>
  <c r="D64" i="21"/>
  <c r="D65" i="21"/>
  <c r="D66" i="21"/>
  <c r="D67" i="21"/>
  <c r="D68" i="21"/>
  <c r="D69" i="21"/>
  <c r="D70" i="21"/>
  <c r="D71" i="21"/>
  <c r="D72" i="21"/>
  <c r="D73" i="21"/>
  <c r="D74" i="21"/>
  <c r="D86" i="21"/>
  <c r="D2" i="21"/>
  <c r="D4" i="19"/>
  <c r="D7" i="19"/>
  <c r="D8" i="19"/>
  <c r="D9" i="19"/>
  <c r="D10" i="19"/>
  <c r="D11" i="19"/>
  <c r="D12" i="19"/>
  <c r="D13" i="19"/>
  <c r="D14" i="19"/>
  <c r="D15" i="19"/>
  <c r="D16" i="19"/>
  <c r="D17" i="19"/>
  <c r="D20" i="19"/>
  <c r="D21" i="19"/>
  <c r="D22" i="19"/>
  <c r="D23" i="19"/>
  <c r="D24" i="19"/>
  <c r="D25" i="19"/>
  <c r="D26" i="19"/>
  <c r="D27" i="19"/>
  <c r="D28" i="19"/>
  <c r="D29" i="19"/>
  <c r="D30" i="19"/>
  <c r="D31" i="19"/>
  <c r="D32" i="19"/>
  <c r="D33" i="19"/>
  <c r="D34" i="19"/>
  <c r="D35" i="19"/>
  <c r="D36" i="19"/>
  <c r="D37" i="19"/>
  <c r="D38" i="19"/>
  <c r="D39" i="19"/>
  <c r="D40" i="19"/>
  <c r="D42" i="19"/>
  <c r="D43" i="19"/>
  <c r="D44" i="19"/>
  <c r="D48" i="19"/>
  <c r="D53" i="19"/>
  <c r="D54" i="19"/>
  <c r="D55" i="19"/>
  <c r="D56" i="19"/>
  <c r="D49" i="19"/>
  <c r="D52" i="19"/>
  <c r="D57" i="19"/>
  <c r="D58" i="19"/>
  <c r="D59" i="19"/>
  <c r="D60" i="19"/>
  <c r="D61" i="19"/>
  <c r="D62" i="19"/>
  <c r="D63" i="19"/>
  <c r="D3" i="19"/>
  <c r="D45" i="18"/>
  <c r="D46" i="18"/>
  <c r="D47" i="18"/>
  <c r="D48" i="18"/>
  <c r="D49" i="18"/>
  <c r="D50" i="18"/>
  <c r="D51" i="18"/>
  <c r="D52" i="18"/>
  <c r="D53" i="18"/>
  <c r="D54" i="18"/>
  <c r="D55" i="18"/>
  <c r="D56" i="18"/>
  <c r="D44" i="18"/>
  <c r="D3" i="18"/>
  <c r="D4" i="18"/>
  <c r="D5" i="18"/>
  <c r="D6" i="18"/>
  <c r="D7" i="18"/>
  <c r="D8" i="18"/>
  <c r="D9" i="18"/>
  <c r="D10" i="18"/>
  <c r="D11" i="18"/>
  <c r="D12" i="18"/>
  <c r="D13" i="18"/>
  <c r="D14" i="18"/>
  <c r="D15" i="18"/>
  <c r="D16" i="18"/>
  <c r="D17" i="18"/>
  <c r="D18" i="18"/>
  <c r="D19" i="18"/>
  <c r="D20" i="18"/>
  <c r="D21" i="18"/>
  <c r="D22" i="18"/>
  <c r="D23" i="18"/>
  <c r="D24" i="18"/>
  <c r="D25" i="18"/>
  <c r="D26" i="18"/>
  <c r="D27" i="18"/>
  <c r="D28" i="18"/>
  <c r="D29" i="18"/>
  <c r="D30" i="18"/>
  <c r="D31" i="18"/>
  <c r="D32" i="18"/>
  <c r="D33" i="18"/>
  <c r="D34" i="18"/>
  <c r="D35" i="18"/>
  <c r="D36" i="18"/>
  <c r="D2" i="18"/>
  <c r="C1447" i="7" l="1"/>
  <c r="C3699" i="7" l="1"/>
  <c r="C1461" i="7" l="1"/>
  <c r="E12" i="14" l="1"/>
  <c r="C906" i="7" l="1"/>
  <c r="C400" i="7" l="1"/>
  <c r="C3166" i="7" l="1"/>
  <c r="B88" i="21" l="1"/>
  <c r="D88" i="21" s="1"/>
  <c r="B87" i="21"/>
  <c r="D87" i="21" s="1"/>
  <c r="B85" i="21"/>
  <c r="D85" i="21" s="1"/>
  <c r="B84" i="21"/>
  <c r="D84" i="21" s="1"/>
  <c r="B83" i="21"/>
  <c r="D83" i="21" s="1"/>
  <c r="B82" i="21"/>
  <c r="D82" i="21" s="1"/>
  <c r="B81" i="21"/>
  <c r="D81" i="21" s="1"/>
  <c r="B80" i="21"/>
  <c r="D80" i="21" s="1"/>
  <c r="B79" i="21"/>
  <c r="D79" i="21" s="1"/>
  <c r="B78" i="21"/>
  <c r="D78" i="21" s="1"/>
  <c r="B76" i="21"/>
  <c r="D76" i="21" s="1"/>
  <c r="B75" i="21"/>
  <c r="D75" i="21" s="1"/>
  <c r="B77" i="21"/>
  <c r="D77" i="21" s="1"/>
  <c r="C2264" i="7" l="1"/>
  <c r="C706" i="7"/>
  <c r="C2663" i="7"/>
  <c r="E91" i="13"/>
  <c r="E90" i="13"/>
  <c r="E89" i="13"/>
  <c r="C735" i="7"/>
  <c r="K106" i="13"/>
  <c r="K105" i="13"/>
  <c r="C66" i="7"/>
  <c r="C672" i="7"/>
  <c r="C2680" i="7"/>
  <c r="C3726" i="7"/>
  <c r="C2437" i="7"/>
  <c r="C109" i="7"/>
  <c r="C125" i="7"/>
  <c r="C3098" i="7"/>
  <c r="C3079" i="7"/>
  <c r="E88" i="13"/>
  <c r="C119" i="7"/>
  <c r="K104" i="13"/>
  <c r="K103" i="13"/>
  <c r="K102" i="13"/>
  <c r="K101" i="13"/>
  <c r="K100" i="13"/>
  <c r="K99" i="13"/>
  <c r="K98" i="13"/>
  <c r="K97" i="13"/>
  <c r="K96" i="13"/>
  <c r="E87" i="13"/>
  <c r="C2557" i="7"/>
  <c r="G11" i="4"/>
  <c r="E86" i="13"/>
  <c r="C2270" i="7"/>
  <c r="C1011" i="7"/>
  <c r="E72" i="13"/>
  <c r="E73" i="13"/>
  <c r="E74" i="13"/>
  <c r="E75" i="13"/>
  <c r="E76" i="13"/>
  <c r="E77" i="13"/>
  <c r="E78" i="13"/>
  <c r="E79" i="13"/>
  <c r="E80" i="13"/>
  <c r="E81" i="13"/>
  <c r="E82" i="13"/>
  <c r="E83" i="13"/>
  <c r="E84" i="13"/>
  <c r="E85" i="13"/>
  <c r="C2980" i="7"/>
  <c r="C3692" i="7"/>
  <c r="K95" i="13"/>
  <c r="K94" i="13"/>
  <c r="C1025" i="7"/>
  <c r="C1024" i="7"/>
  <c r="C3729" i="7"/>
  <c r="C3731" i="7"/>
  <c r="C1007" i="7"/>
  <c r="C1002" i="7"/>
  <c r="C1933" i="7"/>
  <c r="C1932" i="7"/>
  <c r="C1940" i="7"/>
  <c r="E71" i="13"/>
  <c r="C216" i="7"/>
  <c r="C1027" i="7"/>
  <c r="C1862" i="7"/>
  <c r="O6" i="4" a="1"/>
  <c r="O6" i="4" s="1"/>
  <c r="U13" i="4"/>
  <c r="U18" i="4" s="1"/>
  <c r="C1393" i="7"/>
  <c r="C2410" i="7"/>
  <c r="C1415" i="7"/>
  <c r="C1450" i="7"/>
  <c r="C3031" i="7"/>
  <c r="C1366" i="7"/>
  <c r="K3" i="5"/>
  <c r="K4" i="5"/>
  <c r="K6" i="5"/>
  <c r="K7" i="5"/>
  <c r="K8" i="5"/>
  <c r="K10" i="5"/>
  <c r="K11" i="5"/>
  <c r="K2" i="5"/>
  <c r="C447" i="7"/>
  <c r="C737" i="7"/>
  <c r="C1202" i="7"/>
  <c r="E66" i="13"/>
  <c r="E67" i="13"/>
  <c r="E68" i="13"/>
  <c r="E69" i="13"/>
  <c r="E70" i="13"/>
  <c r="E55" i="13"/>
  <c r="E56" i="13"/>
  <c r="E57" i="13"/>
  <c r="E58" i="13"/>
  <c r="E59" i="13"/>
  <c r="E60" i="13"/>
  <c r="E61" i="13"/>
  <c r="E62" i="13"/>
  <c r="E63" i="13"/>
  <c r="E64" i="13"/>
  <c r="E65" i="13"/>
  <c r="C343" i="7"/>
  <c r="C1115" i="7"/>
  <c r="C1939" i="7"/>
  <c r="C1782" i="7"/>
  <c r="C1090" i="7"/>
  <c r="C1937" i="7"/>
  <c r="C1878" i="7"/>
  <c r="C134" i="7"/>
  <c r="C892" i="7"/>
  <c r="C3693" i="7"/>
  <c r="C3701" i="7"/>
  <c r="C34" i="7"/>
  <c r="C1516" i="7"/>
  <c r="C752" i="7"/>
  <c r="C148" i="7"/>
  <c r="C52" i="7"/>
  <c r="C1468" i="7"/>
  <c r="C9" i="7"/>
  <c r="I9" i="4"/>
  <c r="C2657" i="7"/>
  <c r="C2436" i="7"/>
  <c r="C3161" i="7"/>
  <c r="C889" i="7"/>
  <c r="P14" i="4"/>
  <c r="P15" i="4"/>
  <c r="P16" i="4"/>
  <c r="P13" i="4"/>
  <c r="C1102" i="7"/>
  <c r="C1962" i="7"/>
  <c r="C1963" i="7"/>
  <c r="C3067" i="7"/>
  <c r="C3071" i="7"/>
  <c r="C121" i="7"/>
  <c r="C60" i="7"/>
  <c r="C224" i="7"/>
  <c r="C1086" i="7"/>
  <c r="C1085" i="7"/>
  <c r="H21" i="4"/>
  <c r="H18" i="4"/>
  <c r="I18" i="4"/>
  <c r="H19" i="4"/>
  <c r="I19" i="4"/>
  <c r="H20" i="4"/>
  <c r="I20" i="4"/>
  <c r="I21" i="4"/>
  <c r="I17" i="4"/>
  <c r="H17" i="4"/>
  <c r="H13" i="4"/>
  <c r="H9" i="4"/>
  <c r="H10" i="4"/>
  <c r="I10" i="4"/>
  <c r="H11" i="4"/>
  <c r="I11" i="4"/>
  <c r="H12" i="4"/>
  <c r="I12" i="4"/>
  <c r="I13" i="4"/>
  <c r="C3072" i="7"/>
  <c r="C3089" i="7"/>
  <c r="C3688" i="7"/>
  <c r="C2424" i="7"/>
  <c r="C1448" i="7"/>
  <c r="C1462" i="7"/>
  <c r="C1649" i="7"/>
  <c r="C27" i="7"/>
  <c r="C3035" i="7"/>
  <c r="C3162" i="7"/>
  <c r="C677" i="7"/>
  <c r="C939" i="7"/>
  <c r="C194" i="7"/>
  <c r="C363" i="7"/>
  <c r="C189" i="7"/>
  <c r="C3697" i="7"/>
  <c r="C25" i="7"/>
  <c r="C15" i="7"/>
  <c r="C359" i="7"/>
  <c r="C358" i="7"/>
  <c r="C3008" i="7"/>
  <c r="C2481" i="7"/>
  <c r="C938" i="7"/>
  <c r="C1578" i="7"/>
  <c r="C1577" i="7"/>
  <c r="C1506" i="7"/>
  <c r="C386" i="7"/>
  <c r="C222" i="7"/>
  <c r="C100" i="7"/>
  <c r="C1651" i="7"/>
  <c r="E54" i="13"/>
  <c r="C1859" i="7"/>
  <c r="C1081" i="7"/>
  <c r="C1100" i="7"/>
  <c r="T15" i="4"/>
  <c r="T17" i="4" s="1"/>
  <c r="T19" i="4" s="1"/>
  <c r="T14" i="4"/>
  <c r="T16" i="4" s="1"/>
  <c r="T18" i="4" s="1"/>
  <c r="K83" i="13"/>
  <c r="K84" i="13"/>
  <c r="K85" i="13"/>
  <c r="K86" i="13"/>
  <c r="K87" i="13"/>
  <c r="K88" i="13"/>
  <c r="K89" i="13"/>
  <c r="K90" i="13"/>
  <c r="K91" i="13"/>
  <c r="K92" i="13"/>
  <c r="K93" i="13"/>
  <c r="K82" i="13"/>
  <c r="K78" i="13"/>
  <c r="K79" i="13"/>
  <c r="K80" i="13"/>
  <c r="K81" i="13"/>
  <c r="G22" i="4"/>
  <c r="G23" i="4"/>
  <c r="G24" i="4"/>
  <c r="G25" i="4"/>
  <c r="G26" i="4"/>
  <c r="G27" i="4"/>
  <c r="G28" i="4"/>
  <c r="K73" i="13"/>
  <c r="Q4" i="13"/>
  <c r="Q5" i="13"/>
  <c r="Q6" i="13"/>
  <c r="Q7" i="13"/>
  <c r="Q8" i="13"/>
  <c r="Q9" i="13"/>
  <c r="Q10" i="13"/>
  <c r="Q11" i="13"/>
  <c r="Q12" i="13"/>
  <c r="Q13" i="13"/>
  <c r="Q14" i="13"/>
  <c r="Q15" i="13"/>
  <c r="Q16" i="13"/>
  <c r="Q17" i="13"/>
  <c r="Q18" i="13"/>
  <c r="Q19" i="13"/>
  <c r="Q20" i="13"/>
  <c r="Q21" i="13"/>
  <c r="Q22" i="13"/>
  <c r="Q23" i="13"/>
  <c r="Q24" i="13"/>
  <c r="Q25" i="13"/>
  <c r="Q26" i="13"/>
  <c r="Q27" i="13"/>
  <c r="Q28" i="13"/>
  <c r="Q29" i="13"/>
  <c r="Q30" i="13"/>
  <c r="Q31" i="13"/>
  <c r="Q32" i="13"/>
  <c r="Q33" i="13"/>
  <c r="Q34" i="13"/>
  <c r="Q35" i="13"/>
  <c r="Q36" i="13"/>
  <c r="Q37" i="13"/>
  <c r="Q38" i="13"/>
  <c r="Q39" i="13"/>
  <c r="Q40" i="13"/>
  <c r="Q41" i="13"/>
  <c r="Q42" i="13"/>
  <c r="Q43" i="13"/>
  <c r="Q44" i="13"/>
  <c r="Q45" i="13"/>
  <c r="Q46" i="13"/>
  <c r="Q47" i="13"/>
  <c r="Q48" i="13"/>
  <c r="Q49" i="13"/>
  <c r="Q50" i="13"/>
  <c r="Q51" i="13"/>
  <c r="Q52" i="13"/>
  <c r="Q53" i="13"/>
  <c r="Q54" i="13"/>
  <c r="Q55" i="13"/>
  <c r="Q56" i="13"/>
  <c r="Q57" i="13"/>
  <c r="Q58" i="13"/>
  <c r="Q59" i="13"/>
  <c r="Q60" i="13"/>
  <c r="Q61" i="13"/>
  <c r="Q62" i="13"/>
  <c r="Q63" i="13"/>
  <c r="Q64" i="13"/>
  <c r="Q65" i="13"/>
  <c r="Q66" i="13"/>
  <c r="Q67" i="13"/>
  <c r="Q68" i="13"/>
  <c r="Q69" i="13"/>
  <c r="Q70" i="13"/>
  <c r="Q71" i="13"/>
  <c r="Q72" i="13"/>
  <c r="Q73" i="13"/>
  <c r="Q74" i="13"/>
  <c r="Q75" i="13"/>
  <c r="Q76" i="13"/>
  <c r="Q77" i="13"/>
  <c r="Q78" i="13"/>
  <c r="Q79" i="13"/>
  <c r="Q80" i="13"/>
  <c r="Q81" i="13"/>
  <c r="Q82" i="13"/>
  <c r="Q83" i="13"/>
  <c r="Q84" i="13"/>
  <c r="Q85" i="13"/>
  <c r="Q86" i="13"/>
  <c r="Q87" i="13"/>
  <c r="Q88" i="13"/>
  <c r="Q89" i="13"/>
  <c r="Q90" i="13"/>
  <c r="Q91" i="13"/>
  <c r="Q92" i="13"/>
  <c r="Q93" i="13"/>
  <c r="Q3" i="13"/>
  <c r="K4" i="13"/>
  <c r="K5" i="13"/>
  <c r="K6" i="13"/>
  <c r="K7" i="13"/>
  <c r="K8" i="13"/>
  <c r="K9" i="13"/>
  <c r="K10" i="13"/>
  <c r="K11" i="13"/>
  <c r="K12" i="13"/>
  <c r="K13" i="13"/>
  <c r="K14" i="13"/>
  <c r="K15" i="13"/>
  <c r="K16" i="13"/>
  <c r="K17" i="13"/>
  <c r="K18" i="13"/>
  <c r="K19" i="13"/>
  <c r="K20" i="13"/>
  <c r="K21" i="13"/>
  <c r="K22" i="13"/>
  <c r="K23" i="13"/>
  <c r="K24" i="13"/>
  <c r="K25" i="13"/>
  <c r="K26" i="13"/>
  <c r="K27" i="13"/>
  <c r="K28" i="13"/>
  <c r="K29" i="13"/>
  <c r="K30" i="13"/>
  <c r="K31" i="13"/>
  <c r="K32" i="13"/>
  <c r="K33" i="13"/>
  <c r="K34" i="13"/>
  <c r="K35" i="13"/>
  <c r="K36" i="13"/>
  <c r="K37" i="13"/>
  <c r="K38" i="13"/>
  <c r="K39" i="13"/>
  <c r="K40" i="13"/>
  <c r="K41" i="13"/>
  <c r="K42" i="13"/>
  <c r="K43" i="13"/>
  <c r="K44" i="13"/>
  <c r="K45" i="13"/>
  <c r="K46" i="13"/>
  <c r="K47" i="13"/>
  <c r="K48" i="13"/>
  <c r="K49" i="13"/>
  <c r="K50" i="13"/>
  <c r="K51" i="13"/>
  <c r="K52" i="13"/>
  <c r="K53" i="13"/>
  <c r="K54" i="13"/>
  <c r="K55" i="13"/>
  <c r="K56" i="13"/>
  <c r="K57" i="13"/>
  <c r="K58" i="13"/>
  <c r="K59" i="13"/>
  <c r="K60" i="13"/>
  <c r="K61" i="13"/>
  <c r="K62" i="13"/>
  <c r="K63" i="13"/>
  <c r="K64" i="13"/>
  <c r="K65" i="13"/>
  <c r="K66" i="13"/>
  <c r="K67" i="13"/>
  <c r="K68" i="13"/>
  <c r="K69" i="13"/>
  <c r="K70" i="13"/>
  <c r="K71" i="13"/>
  <c r="K72" i="13"/>
  <c r="K74" i="13"/>
  <c r="K75" i="13"/>
  <c r="K76" i="13"/>
  <c r="K77" i="13"/>
  <c r="K3" i="13"/>
  <c r="E4" i="13"/>
  <c r="E5" i="13"/>
  <c r="E6" i="13"/>
  <c r="E7" i="13"/>
  <c r="E8" i="13"/>
  <c r="E9" i="13"/>
  <c r="E10" i="13"/>
  <c r="E11" i="13"/>
  <c r="E12" i="13"/>
  <c r="E13" i="13"/>
  <c r="E14" i="13"/>
  <c r="E15" i="13"/>
  <c r="E16" i="13"/>
  <c r="E17" i="13"/>
  <c r="E18" i="13"/>
  <c r="E19" i="13"/>
  <c r="E20" i="13"/>
  <c r="E21" i="13"/>
  <c r="E22" i="13"/>
  <c r="E23" i="13"/>
  <c r="E24" i="13"/>
  <c r="E25" i="13"/>
  <c r="E26" i="13"/>
  <c r="E27" i="13"/>
  <c r="E28" i="13"/>
  <c r="E29" i="13"/>
  <c r="E30" i="13"/>
  <c r="E31" i="13"/>
  <c r="E32" i="13"/>
  <c r="E33" i="13"/>
  <c r="E34" i="13"/>
  <c r="E35" i="13"/>
  <c r="E36" i="13"/>
  <c r="E37" i="13"/>
  <c r="E38" i="13"/>
  <c r="E39" i="13"/>
  <c r="E40" i="13"/>
  <c r="E41" i="13"/>
  <c r="E42" i="13"/>
  <c r="E43" i="13"/>
  <c r="E44" i="13"/>
  <c r="E45" i="13"/>
  <c r="E46" i="13"/>
  <c r="E47" i="13"/>
  <c r="E48" i="13"/>
  <c r="E49" i="13"/>
  <c r="E50" i="13"/>
  <c r="E51" i="13"/>
  <c r="E52" i="13"/>
  <c r="E53" i="13"/>
  <c r="E3" i="13"/>
  <c r="Q18" i="4"/>
  <c r="N18" i="4"/>
  <c r="N21" i="4"/>
  <c r="P21" i="4" s="1"/>
  <c r="R21" i="4" s="1"/>
  <c r="G12" i="4"/>
  <c r="G13" i="4"/>
  <c r="G14" i="4"/>
  <c r="G15" i="4"/>
  <c r="G16" i="4"/>
  <c r="G17" i="4"/>
  <c r="G18" i="4"/>
  <c r="G19" i="4"/>
  <c r="G20" i="4"/>
  <c r="G21" i="4"/>
  <c r="H67" i="5"/>
  <c r="H69" i="5"/>
  <c r="N22" i="4"/>
  <c r="P22" i="4" s="1"/>
  <c r="R22" i="4" s="1"/>
  <c r="G50" i="5"/>
  <c r="E41" i="7"/>
  <c r="E42" i="7"/>
  <c r="E43" i="7"/>
  <c r="E44" i="7"/>
  <c r="E45" i="7"/>
  <c r="E46" i="7"/>
  <c r="E84" i="7"/>
  <c r="E85" i="7"/>
  <c r="E86" i="7"/>
  <c r="E87" i="7"/>
  <c r="E88" i="7"/>
  <c r="E89" i="7"/>
  <c r="E126" i="7"/>
  <c r="E127" i="7"/>
  <c r="E128" i="7"/>
  <c r="E129" i="7"/>
  <c r="E130" i="7"/>
  <c r="E131" i="7"/>
  <c r="E158" i="7"/>
  <c r="E159" i="7"/>
  <c r="E160" i="7"/>
  <c r="E161" i="7"/>
  <c r="E162" i="7"/>
  <c r="E163" i="7"/>
  <c r="E200" i="7"/>
  <c r="E201" i="7"/>
  <c r="E202" i="7"/>
  <c r="E203" i="7"/>
  <c r="E204" i="7"/>
  <c r="E205" i="7"/>
  <c r="E243" i="7"/>
  <c r="E244" i="7"/>
  <c r="E245" i="7"/>
  <c r="E246" i="7"/>
  <c r="E247" i="7"/>
  <c r="E248" i="7"/>
  <c r="E259" i="7"/>
  <c r="E260" i="7"/>
  <c r="E261" i="7"/>
  <c r="E262" i="7"/>
  <c r="E263" i="7"/>
  <c r="E264" i="7"/>
  <c r="E265" i="7"/>
  <c r="E266" i="7"/>
  <c r="E267" i="7"/>
  <c r="E268" i="7"/>
  <c r="E305" i="7"/>
  <c r="E306" i="7"/>
  <c r="E307" i="7"/>
  <c r="E308" i="7"/>
  <c r="E309" i="7"/>
  <c r="E310" i="7"/>
  <c r="E311" i="7"/>
  <c r="E312" i="7"/>
  <c r="E324" i="7"/>
  <c r="E325" i="7"/>
  <c r="E326" i="7"/>
  <c r="E334" i="7"/>
  <c r="E335" i="7"/>
  <c r="E336" i="7"/>
  <c r="E337" i="7"/>
  <c r="E338" i="7"/>
  <c r="E339" i="7"/>
  <c r="E340" i="7"/>
  <c r="E378" i="7"/>
  <c r="E379" i="7"/>
  <c r="E380" i="7"/>
  <c r="E381" i="7"/>
  <c r="E382" i="7"/>
  <c r="E383" i="7"/>
  <c r="E384" i="7"/>
  <c r="E390" i="7"/>
  <c r="E391" i="7"/>
  <c r="E392" i="7"/>
  <c r="E393" i="7"/>
  <c r="E394" i="7"/>
  <c r="E395" i="7"/>
  <c r="E411" i="7"/>
  <c r="E412" i="7"/>
  <c r="E413" i="7"/>
  <c r="E414" i="7"/>
  <c r="E415" i="7"/>
  <c r="E416" i="7"/>
  <c r="E417" i="7"/>
  <c r="E418" i="7"/>
  <c r="E419" i="7"/>
  <c r="E435" i="7"/>
  <c r="E436" i="7"/>
  <c r="E437" i="7"/>
  <c r="E438" i="7"/>
  <c r="E439" i="7"/>
  <c r="E440" i="7"/>
  <c r="E456" i="7"/>
  <c r="E457" i="7"/>
  <c r="E458" i="7"/>
  <c r="E459" i="7"/>
  <c r="E460" i="7"/>
  <c r="E461" i="7"/>
  <c r="E470" i="7"/>
  <c r="E471" i="7"/>
  <c r="E472" i="7"/>
  <c r="E473" i="7"/>
  <c r="E474" i="7"/>
  <c r="E475" i="7"/>
  <c r="E485" i="7"/>
  <c r="E486" i="7"/>
  <c r="E487" i="7"/>
  <c r="E488" i="7"/>
  <c r="E495" i="7"/>
  <c r="E496" i="7"/>
  <c r="E497" i="7"/>
  <c r="E498" i="7"/>
  <c r="E499" i="7"/>
  <c r="E500" i="7"/>
  <c r="E501" i="7"/>
  <c r="E529" i="7"/>
  <c r="E530" i="7"/>
  <c r="E531" i="7"/>
  <c r="E532" i="7"/>
  <c r="E533" i="7"/>
  <c r="E540" i="7"/>
  <c r="E541" i="7"/>
  <c r="E542" i="7"/>
  <c r="E543" i="7"/>
  <c r="E544" i="7"/>
  <c r="E545" i="7"/>
  <c r="E569" i="7"/>
  <c r="E570" i="7"/>
  <c r="E571" i="7"/>
  <c r="E572" i="7"/>
  <c r="E573" i="7"/>
  <c r="E578" i="7"/>
  <c r="E579" i="7"/>
  <c r="E580" i="7"/>
  <c r="E581" i="7"/>
  <c r="E582" i="7"/>
  <c r="E583" i="7"/>
  <c r="E584" i="7"/>
  <c r="E585" i="7"/>
  <c r="E600" i="7"/>
  <c r="E601" i="7"/>
  <c r="E602" i="7"/>
  <c r="E603" i="7"/>
  <c r="E604" i="7"/>
  <c r="E605" i="7"/>
  <c r="E606" i="7"/>
  <c r="E607" i="7"/>
  <c r="E626" i="7"/>
  <c r="E627" i="7"/>
  <c r="E628" i="7"/>
  <c r="E629" i="7"/>
  <c r="E630" i="7"/>
  <c r="E631" i="7"/>
  <c r="E632" i="7"/>
  <c r="E633" i="7"/>
  <c r="E634" i="7"/>
  <c r="E636" i="7"/>
  <c r="E637" i="7"/>
  <c r="E638" i="7"/>
  <c r="E639" i="7"/>
  <c r="E640" i="7"/>
  <c r="E641" i="7"/>
  <c r="E653" i="7"/>
  <c r="E654" i="7"/>
  <c r="E655" i="7"/>
  <c r="E656" i="7"/>
  <c r="E657" i="7"/>
  <c r="E658" i="7"/>
  <c r="E659" i="7"/>
  <c r="E660" i="7"/>
  <c r="E680" i="7"/>
  <c r="E681" i="7"/>
  <c r="E682" i="7"/>
  <c r="E683" i="7"/>
  <c r="E684" i="7"/>
  <c r="E685" i="7"/>
  <c r="E686" i="7"/>
  <c r="E687" i="7"/>
  <c r="E688" i="7"/>
  <c r="E689" i="7"/>
  <c r="E692" i="7"/>
  <c r="E693" i="7"/>
  <c r="E694" i="7"/>
  <c r="E695" i="7"/>
  <c r="E696" i="7"/>
  <c r="E697" i="7"/>
  <c r="E698" i="7"/>
  <c r="E699" i="7"/>
  <c r="E725" i="7"/>
  <c r="E726" i="7"/>
  <c r="E727" i="7"/>
  <c r="E728" i="7"/>
  <c r="E729" i="7"/>
  <c r="E730" i="7"/>
  <c r="E731" i="7"/>
  <c r="E765" i="7"/>
  <c r="E766" i="7"/>
  <c r="E767" i="7"/>
  <c r="E768" i="7"/>
  <c r="E769" i="7"/>
  <c r="E770" i="7"/>
  <c r="E771" i="7"/>
  <c r="E793" i="7"/>
  <c r="E794" i="7"/>
  <c r="E795" i="7"/>
  <c r="E796" i="7"/>
  <c r="E835" i="7"/>
  <c r="E836" i="7"/>
  <c r="E837" i="7"/>
  <c r="E838" i="7"/>
  <c r="E847" i="7"/>
  <c r="E848" i="7"/>
  <c r="E849" i="7"/>
  <c r="E850" i="7"/>
  <c r="E851" i="7"/>
  <c r="E876" i="7"/>
  <c r="E877" i="7"/>
  <c r="E878" i="7"/>
  <c r="E879" i="7"/>
  <c r="E880" i="7"/>
  <c r="E881" i="7"/>
  <c r="E919" i="7"/>
  <c r="E920" i="7"/>
  <c r="E921" i="7"/>
  <c r="E922" i="7"/>
  <c r="E923" i="7"/>
  <c r="E924" i="7"/>
  <c r="E963" i="7"/>
  <c r="E964" i="7"/>
  <c r="E965" i="7"/>
  <c r="E966" i="7"/>
  <c r="E967" i="7"/>
  <c r="E968" i="7"/>
  <c r="E976" i="7"/>
  <c r="E977" i="7"/>
  <c r="E978" i="7"/>
  <c r="E979" i="7"/>
  <c r="E980" i="7"/>
  <c r="E981" i="7"/>
  <c r="E982" i="7"/>
  <c r="E983" i="7"/>
  <c r="E992" i="7"/>
  <c r="E993" i="7"/>
  <c r="E994" i="7"/>
  <c r="E995" i="7"/>
  <c r="E996" i="7"/>
  <c r="E1017" i="7"/>
  <c r="E1018" i="7"/>
  <c r="E1019" i="7"/>
  <c r="E1020" i="7"/>
  <c r="E1032" i="7"/>
  <c r="E1033" i="7"/>
  <c r="E1034" i="7"/>
  <c r="E1035" i="7"/>
  <c r="E1048" i="7"/>
  <c r="E1049" i="7"/>
  <c r="E1050" i="7"/>
  <c r="E1051" i="7"/>
  <c r="E1052" i="7"/>
  <c r="E1059" i="7"/>
  <c r="E1060" i="7"/>
  <c r="E1061" i="7"/>
  <c r="E1062" i="7"/>
  <c r="E1063" i="7"/>
  <c r="E1064" i="7"/>
  <c r="E1065" i="7"/>
  <c r="E1066" i="7"/>
  <c r="E1104" i="7"/>
  <c r="E1105" i="7"/>
  <c r="E1106" i="7"/>
  <c r="E1107" i="7"/>
  <c r="E1108" i="7"/>
  <c r="E1109" i="7"/>
  <c r="E1110" i="7"/>
  <c r="E1128" i="7"/>
  <c r="E1129" i="7"/>
  <c r="E1130" i="7"/>
  <c r="E1131" i="7"/>
  <c r="E1132" i="7"/>
  <c r="E1133" i="7"/>
  <c r="E1134" i="7"/>
  <c r="E1135" i="7"/>
  <c r="E1136" i="7"/>
  <c r="E1153" i="7"/>
  <c r="E1154" i="7"/>
  <c r="E1155" i="7"/>
  <c r="E1156" i="7"/>
  <c r="E1157" i="7"/>
  <c r="E1158" i="7"/>
  <c r="E1159" i="7"/>
  <c r="E1160" i="7"/>
  <c r="E1161" i="7"/>
  <c r="E1184" i="7"/>
  <c r="E1185" i="7"/>
  <c r="E1186" i="7"/>
  <c r="E1187" i="7"/>
  <c r="E1188" i="7"/>
  <c r="E1189" i="7"/>
  <c r="E1190" i="7"/>
  <c r="E1191" i="7"/>
  <c r="E1218" i="7"/>
  <c r="E1219" i="7"/>
  <c r="E1220" i="7"/>
  <c r="E1221" i="7"/>
  <c r="E1222" i="7"/>
  <c r="E1223" i="7"/>
  <c r="E1224" i="7"/>
  <c r="E1263" i="7"/>
  <c r="E1264" i="7"/>
  <c r="E1265" i="7"/>
  <c r="E1266" i="7"/>
  <c r="E1267" i="7"/>
  <c r="E1268" i="7"/>
  <c r="E1269" i="7"/>
  <c r="E1270" i="7"/>
  <c r="E1295" i="7"/>
  <c r="E1296" i="7"/>
  <c r="E1297" i="7"/>
  <c r="E1298" i="7"/>
  <c r="E1327" i="7"/>
  <c r="E1328" i="7"/>
  <c r="E1329" i="7"/>
  <c r="E1330" i="7"/>
  <c r="E1331" i="7"/>
  <c r="E1355" i="7"/>
  <c r="E1356" i="7"/>
  <c r="E1357" i="7"/>
  <c r="E1358" i="7"/>
  <c r="E1359" i="7"/>
  <c r="E1399" i="7"/>
  <c r="E1400" i="7"/>
  <c r="E1401" i="7"/>
  <c r="E1402" i="7"/>
  <c r="E1403" i="7"/>
  <c r="E1442" i="7"/>
  <c r="E1443" i="7"/>
  <c r="E1444" i="7"/>
  <c r="E1445" i="7"/>
  <c r="E1483" i="7"/>
  <c r="E1484" i="7"/>
  <c r="E1485" i="7"/>
  <c r="E1486" i="7"/>
  <c r="E1487" i="7"/>
  <c r="E1527" i="7"/>
  <c r="E1528" i="7"/>
  <c r="E1529" i="7"/>
  <c r="E1530" i="7"/>
  <c r="E1547" i="7"/>
  <c r="E1548" i="7"/>
  <c r="E1549" i="7"/>
  <c r="E1550" i="7"/>
  <c r="E1551" i="7"/>
  <c r="E1554" i="7"/>
  <c r="E1555" i="7"/>
  <c r="E1556" i="7"/>
  <c r="E1557" i="7"/>
  <c r="E1564" i="7"/>
  <c r="E1565" i="7"/>
  <c r="E1566" i="7"/>
  <c r="E1567" i="7"/>
  <c r="E1568" i="7"/>
  <c r="E1569" i="7"/>
  <c r="E1597" i="7"/>
  <c r="E1598" i="7"/>
  <c r="E1599" i="7"/>
  <c r="E1600" i="7"/>
  <c r="E1601" i="7"/>
  <c r="E1602" i="7"/>
  <c r="E1603" i="7"/>
  <c r="E1630" i="7"/>
  <c r="E1631" i="7"/>
  <c r="E1632" i="7"/>
  <c r="E1633" i="7"/>
  <c r="E1634" i="7"/>
  <c r="E1635" i="7"/>
  <c r="E1636" i="7"/>
  <c r="E1667" i="7"/>
  <c r="E1668" i="7"/>
  <c r="E1669" i="7"/>
  <c r="E1670" i="7"/>
  <c r="E1671" i="7"/>
  <c r="E1672" i="7"/>
  <c r="E1673" i="7"/>
  <c r="E1693" i="7"/>
  <c r="E1694" i="7"/>
  <c r="E1695" i="7"/>
  <c r="E1696" i="7"/>
  <c r="E1710" i="7"/>
  <c r="E1711" i="7"/>
  <c r="E1712" i="7"/>
  <c r="E1713" i="7"/>
  <c r="E1714" i="7"/>
  <c r="E1715" i="7"/>
  <c r="E1735" i="7"/>
  <c r="E1736" i="7"/>
  <c r="E1737" i="7"/>
  <c r="E1738" i="7"/>
  <c r="E1739" i="7"/>
  <c r="E1740" i="7"/>
  <c r="E1776" i="7"/>
  <c r="E1777" i="7"/>
  <c r="E1778" i="7"/>
  <c r="E1779" i="7"/>
  <c r="E1780" i="7"/>
  <c r="E1781" i="7"/>
  <c r="E1799" i="7"/>
  <c r="E1800" i="7"/>
  <c r="E1801" i="7"/>
  <c r="E1802" i="7"/>
  <c r="E1803" i="7"/>
  <c r="E1804" i="7"/>
  <c r="E1836" i="7"/>
  <c r="E1837" i="7"/>
  <c r="E1838" i="7"/>
  <c r="E1839" i="7"/>
  <c r="E1840" i="7"/>
  <c r="E1841" i="7"/>
  <c r="E1842" i="7"/>
  <c r="E1879" i="7"/>
  <c r="E1880" i="7"/>
  <c r="E1881" i="7"/>
  <c r="E1882" i="7"/>
  <c r="E1883" i="7"/>
  <c r="E1884" i="7"/>
  <c r="E1905" i="7"/>
  <c r="E1906" i="7"/>
  <c r="E1907" i="7"/>
  <c r="E1908" i="7"/>
  <c r="E1909" i="7"/>
  <c r="E1910" i="7"/>
  <c r="E1911" i="7"/>
  <c r="E1921" i="7"/>
  <c r="E1922" i="7"/>
  <c r="E1923" i="7"/>
  <c r="E1924" i="7"/>
  <c r="E1925" i="7"/>
  <c r="E1926" i="7"/>
  <c r="E1949" i="7"/>
  <c r="E1950" i="7"/>
  <c r="E1951" i="7"/>
  <c r="E1952" i="7"/>
  <c r="E1953" i="7"/>
  <c r="E1954" i="7"/>
  <c r="E1971" i="7"/>
  <c r="E1972" i="7"/>
  <c r="E1973" i="7"/>
  <c r="E1974" i="7"/>
  <c r="E1975" i="7"/>
  <c r="E1976" i="7"/>
  <c r="E1988" i="7"/>
  <c r="E1989" i="7"/>
  <c r="E1990" i="7"/>
  <c r="E1991" i="7"/>
  <c r="E2007" i="7"/>
  <c r="E2008" i="7"/>
  <c r="E2009" i="7"/>
  <c r="E2010" i="7"/>
  <c r="E2031" i="7"/>
  <c r="E2032" i="7"/>
  <c r="E2033" i="7"/>
  <c r="E2040" i="7"/>
  <c r="E2041" i="7"/>
  <c r="E2042" i="7"/>
  <c r="E2043" i="7"/>
  <c r="E2044" i="7"/>
  <c r="E2045" i="7"/>
  <c r="E2046" i="7"/>
  <c r="E2058" i="7"/>
  <c r="E2059" i="7"/>
  <c r="E2060" i="7"/>
  <c r="E2061" i="7"/>
  <c r="E2062" i="7"/>
  <c r="E2063" i="7"/>
  <c r="E2064" i="7"/>
  <c r="E2068" i="7"/>
  <c r="E2069" i="7"/>
  <c r="E2070" i="7"/>
  <c r="E2071" i="7"/>
  <c r="E2072" i="7"/>
  <c r="E2073" i="7"/>
  <c r="E2081" i="7"/>
  <c r="E2082" i="7"/>
  <c r="E2083" i="7"/>
  <c r="E2084" i="7"/>
  <c r="E2085" i="7"/>
  <c r="E2086" i="7"/>
  <c r="E2087" i="7"/>
  <c r="E2093" i="7"/>
  <c r="E2094" i="7"/>
  <c r="E2095" i="7"/>
  <c r="E2096" i="7"/>
  <c r="E2097" i="7"/>
  <c r="E2098" i="7"/>
  <c r="E2099" i="7"/>
  <c r="E2100" i="7"/>
  <c r="E2104" i="7"/>
  <c r="E2105" i="7"/>
  <c r="E2106" i="7"/>
  <c r="E2107" i="7"/>
  <c r="E2108" i="7"/>
  <c r="E2109" i="7"/>
  <c r="E2110" i="7"/>
  <c r="E2120" i="7"/>
  <c r="E2121" i="7"/>
  <c r="E2122" i="7"/>
  <c r="E2123" i="7"/>
  <c r="E2124" i="7"/>
  <c r="E2125" i="7"/>
  <c r="E2126" i="7"/>
  <c r="E2127" i="7"/>
  <c r="E2128" i="7"/>
  <c r="E2129" i="7"/>
  <c r="E2130" i="7"/>
  <c r="E2131" i="7"/>
  <c r="E2151" i="7"/>
  <c r="E2152" i="7"/>
  <c r="E2153" i="7"/>
  <c r="E2154" i="7"/>
  <c r="E2155" i="7"/>
  <c r="E2156" i="7"/>
  <c r="E2157" i="7"/>
  <c r="E2158" i="7"/>
  <c r="E2159" i="7"/>
  <c r="E2160" i="7"/>
  <c r="E2161" i="7"/>
  <c r="E2174" i="7"/>
  <c r="E2175" i="7"/>
  <c r="E2176" i="7"/>
  <c r="E2177" i="7"/>
  <c r="E2178" i="7"/>
  <c r="E2179" i="7"/>
  <c r="E2180" i="7"/>
  <c r="E2181" i="7"/>
  <c r="E2186" i="7"/>
  <c r="E2187" i="7"/>
  <c r="E2188" i="7"/>
  <c r="E2189" i="7"/>
  <c r="E2190" i="7"/>
  <c r="E2191" i="7"/>
  <c r="E2192" i="7"/>
  <c r="E2193" i="7"/>
  <c r="E2194" i="7"/>
  <c r="E2195" i="7"/>
  <c r="E2203" i="7"/>
  <c r="E2204" i="7"/>
  <c r="E2205" i="7"/>
  <c r="E2206" i="7"/>
  <c r="E2207" i="7"/>
  <c r="E2208" i="7"/>
  <c r="E2209" i="7"/>
  <c r="E2210" i="7"/>
  <c r="E2211" i="7"/>
  <c r="E2212" i="7"/>
  <c r="E2223" i="7"/>
  <c r="E2224" i="7"/>
  <c r="E2225" i="7"/>
  <c r="E2226" i="7"/>
  <c r="E2227" i="7"/>
  <c r="E2230" i="7"/>
  <c r="E2231" i="7"/>
  <c r="E2232" i="7"/>
  <c r="E2233" i="7"/>
  <c r="E2234" i="7"/>
  <c r="E2235" i="7"/>
  <c r="E2236" i="7"/>
  <c r="E2237" i="7"/>
  <c r="E2271" i="7"/>
  <c r="E2272" i="7"/>
  <c r="E2273" i="7"/>
  <c r="E2274" i="7"/>
  <c r="E2275" i="7"/>
  <c r="E2276" i="7"/>
  <c r="E2277" i="7"/>
  <c r="E2278" i="7"/>
  <c r="E2286" i="7"/>
  <c r="E2287" i="7"/>
  <c r="E2288" i="7"/>
  <c r="E2289" i="7"/>
  <c r="E2290" i="7"/>
  <c r="E2291" i="7"/>
  <c r="E2292" i="7"/>
  <c r="E2293" i="7"/>
  <c r="E2294" i="7"/>
  <c r="E2305" i="7"/>
  <c r="E2306" i="7"/>
  <c r="E2307" i="7"/>
  <c r="E2308" i="7"/>
  <c r="E2328" i="7"/>
  <c r="E2329" i="7"/>
  <c r="E2330" i="7"/>
  <c r="E2331" i="7"/>
  <c r="E2332" i="7"/>
  <c r="E2333" i="7"/>
  <c r="E2334" i="7"/>
  <c r="E2354" i="7"/>
  <c r="E2355" i="7"/>
  <c r="E2356" i="7"/>
  <c r="E2357" i="7"/>
  <c r="E2358" i="7"/>
  <c r="E2359" i="7"/>
  <c r="E2360" i="7"/>
  <c r="E2361" i="7"/>
  <c r="E2362" i="7"/>
  <c r="E2387" i="7"/>
  <c r="E2388" i="7"/>
  <c r="E2389" i="7"/>
  <c r="E2390" i="7"/>
  <c r="E2391" i="7"/>
  <c r="E2392" i="7"/>
  <c r="E2393" i="7"/>
  <c r="E2427" i="7"/>
  <c r="E2428" i="7"/>
  <c r="E2429" i="7"/>
  <c r="E2430" i="7"/>
  <c r="E2431" i="7"/>
  <c r="E2432" i="7"/>
  <c r="E2440" i="7"/>
  <c r="E2441" i="7"/>
  <c r="E2442" i="7"/>
  <c r="E2443" i="7"/>
  <c r="E2444" i="7"/>
  <c r="E2452" i="7"/>
  <c r="E2453" i="7"/>
  <c r="E2454" i="7"/>
  <c r="E2455" i="7"/>
  <c r="E2456" i="7"/>
  <c r="E2458" i="7"/>
  <c r="E2459" i="7"/>
  <c r="E2460" i="7"/>
  <c r="E2461" i="7"/>
  <c r="E2462" i="7"/>
  <c r="E2463" i="7"/>
  <c r="E2464" i="7"/>
  <c r="E2465" i="7"/>
  <c r="E2504" i="7"/>
  <c r="E2505" i="7"/>
  <c r="E2506" i="7"/>
  <c r="E2507" i="7"/>
  <c r="E2508" i="7"/>
  <c r="E2509" i="7"/>
  <c r="E2510" i="7"/>
  <c r="E2541" i="7"/>
  <c r="E2542" i="7"/>
  <c r="E2543" i="7"/>
  <c r="E2544" i="7"/>
  <c r="E2545" i="7"/>
  <c r="E2546" i="7"/>
  <c r="E2547" i="7"/>
  <c r="E2548" i="7"/>
  <c r="E2549" i="7"/>
  <c r="E2562" i="7"/>
  <c r="E2563" i="7"/>
  <c r="E2564" i="7"/>
  <c r="E2565" i="7"/>
  <c r="E2566" i="7"/>
  <c r="E2568" i="7"/>
  <c r="E2569" i="7"/>
  <c r="E2570" i="7"/>
  <c r="E2571" i="7"/>
  <c r="E2572" i="7"/>
  <c r="E2573" i="7"/>
  <c r="E2574" i="7"/>
  <c r="E2592" i="7"/>
  <c r="E2593" i="7"/>
  <c r="E2594" i="7"/>
  <c r="E2595" i="7"/>
  <c r="E2596" i="7"/>
  <c r="E2597" i="7"/>
  <c r="E2598" i="7"/>
  <c r="E2626" i="7"/>
  <c r="E2627" i="7"/>
  <c r="E2628" i="7"/>
  <c r="E2629" i="7"/>
  <c r="E2630" i="7"/>
  <c r="E2631" i="7"/>
  <c r="E2632" i="7"/>
  <c r="E2667" i="7"/>
  <c r="E2668" i="7"/>
  <c r="E2669" i="7"/>
  <c r="E2670" i="7"/>
  <c r="E2671" i="7"/>
  <c r="E2672" i="7"/>
  <c r="E2673" i="7"/>
  <c r="E2687" i="7"/>
  <c r="E2688" i="7"/>
  <c r="E2689" i="7"/>
  <c r="E2690" i="7"/>
  <c r="E2691" i="7"/>
  <c r="E2692" i="7"/>
  <c r="E2693" i="7"/>
  <c r="E2697" i="7"/>
  <c r="E2698" i="7"/>
  <c r="E2699" i="7"/>
  <c r="E2700" i="7"/>
  <c r="E2701" i="7"/>
  <c r="E2702" i="7"/>
  <c r="E2703" i="7"/>
  <c r="E2706" i="7"/>
  <c r="E2707" i="7"/>
  <c r="E2708" i="7"/>
  <c r="E2709" i="7"/>
  <c r="E2710" i="7"/>
  <c r="E2711" i="7"/>
  <c r="E2712" i="7"/>
  <c r="E2713" i="7"/>
  <c r="E2750" i="7"/>
  <c r="E2751" i="7"/>
  <c r="E2752" i="7"/>
  <c r="E2753" i="7"/>
  <c r="E2754" i="7"/>
  <c r="E2755" i="7"/>
  <c r="E2756" i="7"/>
  <c r="E2757" i="7"/>
  <c r="E2758" i="7"/>
  <c r="E2794" i="7"/>
  <c r="E2795" i="7"/>
  <c r="E2796" i="7"/>
  <c r="E2801" i="7"/>
  <c r="E2802" i="7"/>
  <c r="E2803" i="7"/>
  <c r="E2804" i="7"/>
  <c r="E2809" i="7"/>
  <c r="E2810" i="7"/>
  <c r="E2811" i="7"/>
  <c r="E2812" i="7"/>
  <c r="E2836" i="7"/>
  <c r="E2837" i="7"/>
  <c r="E2838" i="7"/>
  <c r="E2842" i="7"/>
  <c r="E2843" i="7"/>
  <c r="E2844" i="7"/>
  <c r="E2845" i="7"/>
  <c r="E2846" i="7"/>
  <c r="E2847" i="7"/>
  <c r="E2859" i="7"/>
  <c r="E2860" i="7"/>
  <c r="E2861" i="7"/>
  <c r="E2862" i="7"/>
  <c r="E2888" i="7"/>
  <c r="E2889" i="7"/>
  <c r="E2890" i="7"/>
  <c r="E2891" i="7"/>
  <c r="E2892" i="7"/>
  <c r="E2901" i="7"/>
  <c r="E2902" i="7"/>
  <c r="E2903" i="7"/>
  <c r="E2904" i="7"/>
  <c r="E2936" i="7"/>
  <c r="E2937" i="7"/>
  <c r="E2938" i="7"/>
  <c r="E2939" i="7"/>
  <c r="E2940" i="7"/>
  <c r="E2974" i="7"/>
  <c r="E2975" i="7"/>
  <c r="E2976" i="7"/>
  <c r="E2977" i="7"/>
  <c r="E2978" i="7"/>
  <c r="E2979" i="7"/>
  <c r="E2986" i="7"/>
  <c r="E2987" i="7"/>
  <c r="E2988" i="7"/>
  <c r="E2989" i="7"/>
  <c r="E2990" i="7"/>
  <c r="E3013" i="7"/>
  <c r="E3014" i="7"/>
  <c r="E3015" i="7"/>
  <c r="E3016" i="7"/>
  <c r="E3017" i="7"/>
  <c r="E3054" i="7"/>
  <c r="E3055" i="7"/>
  <c r="E3056" i="7"/>
  <c r="E3057" i="7"/>
  <c r="E3058" i="7"/>
  <c r="E3099" i="7"/>
  <c r="E3100" i="7"/>
  <c r="E3101" i="7"/>
  <c r="E3102" i="7"/>
  <c r="E3140" i="7"/>
  <c r="E3141" i="7"/>
  <c r="E3142" i="7"/>
  <c r="E3143" i="7"/>
  <c r="E3153" i="7"/>
  <c r="E3154" i="7"/>
  <c r="E3155" i="7"/>
  <c r="E3156" i="7"/>
  <c r="E3157" i="7"/>
  <c r="E3167" i="7"/>
  <c r="E3168" i="7"/>
  <c r="E3169" i="7"/>
  <c r="E3170" i="7"/>
  <c r="E3171" i="7"/>
  <c r="E3174" i="7"/>
  <c r="E3175" i="7"/>
  <c r="E3176" i="7"/>
  <c r="E3177" i="7"/>
  <c r="E3178" i="7"/>
  <c r="E3179" i="7"/>
  <c r="E3197" i="7"/>
  <c r="E3198" i="7"/>
  <c r="E3199" i="7"/>
  <c r="E3200" i="7"/>
  <c r="E3228" i="7"/>
  <c r="E3229" i="7"/>
  <c r="E3230" i="7"/>
  <c r="E3231" i="7"/>
  <c r="E3243" i="7"/>
  <c r="E3244" i="7"/>
  <c r="E3245" i="7"/>
  <c r="E3246" i="7"/>
  <c r="E3247" i="7"/>
  <c r="E3248" i="7"/>
  <c r="E3249" i="7"/>
  <c r="E3250" i="7"/>
  <c r="E3278" i="7"/>
  <c r="E3279" i="7"/>
  <c r="E3280" i="7"/>
  <c r="E3281" i="7"/>
  <c r="E3282" i="7"/>
  <c r="E3283" i="7"/>
  <c r="E3284" i="7"/>
  <c r="E3285" i="7"/>
  <c r="E3296" i="7"/>
  <c r="E3297" i="7"/>
  <c r="E3298" i="7"/>
  <c r="E3299" i="7"/>
  <c r="E3300" i="7"/>
  <c r="E3321" i="7"/>
  <c r="E3322" i="7"/>
  <c r="E3323" i="7"/>
  <c r="E3324" i="7"/>
  <c r="E3325" i="7"/>
  <c r="E3350" i="7"/>
  <c r="E3351" i="7"/>
  <c r="E3352" i="7"/>
  <c r="E3353" i="7"/>
  <c r="E3354" i="7"/>
  <c r="E3355" i="7"/>
  <c r="E3368" i="7"/>
  <c r="E3369" i="7"/>
  <c r="E3370" i="7"/>
  <c r="E3371" i="7"/>
  <c r="E3372" i="7"/>
  <c r="E3405" i="7"/>
  <c r="E3406" i="7"/>
  <c r="E3407" i="7"/>
  <c r="E3408" i="7"/>
  <c r="E3415" i="7"/>
  <c r="E3416" i="7"/>
  <c r="E3417" i="7"/>
  <c r="E3418" i="7"/>
  <c r="E3419" i="7"/>
  <c r="E3431" i="7"/>
  <c r="E3432" i="7"/>
  <c r="E3433" i="7"/>
  <c r="E3434" i="7"/>
  <c r="E3444" i="7"/>
  <c r="E3445" i="7"/>
  <c r="E3446" i="7"/>
  <c r="E3447" i="7"/>
  <c r="E3448" i="7"/>
  <c r="E3461" i="7"/>
  <c r="E3462" i="7"/>
  <c r="E3463" i="7"/>
  <c r="E3464" i="7"/>
  <c r="E3489" i="7"/>
  <c r="E3490" i="7"/>
  <c r="E3491" i="7"/>
  <c r="E3492" i="7"/>
  <c r="E3493" i="7"/>
  <c r="E3494" i="7"/>
  <c r="E3505" i="7"/>
  <c r="E3506" i="7"/>
  <c r="E3507" i="7"/>
  <c r="E3508" i="7"/>
  <c r="E3509" i="7"/>
  <c r="E3510" i="7"/>
  <c r="E3522" i="7"/>
  <c r="E3523" i="7"/>
  <c r="E3524" i="7"/>
  <c r="E3525" i="7"/>
  <c r="E3534" i="7"/>
  <c r="E3535" i="7"/>
  <c r="E3536" i="7"/>
  <c r="E3537" i="7"/>
  <c r="E3538" i="7"/>
  <c r="E3539" i="7"/>
  <c r="E3558" i="7"/>
  <c r="E3559" i="7"/>
  <c r="E3560" i="7"/>
  <c r="E3561" i="7"/>
  <c r="E3562" i="7"/>
  <c r="E3568" i="7"/>
  <c r="E3569" i="7"/>
  <c r="E3570" i="7"/>
  <c r="E3571" i="7"/>
  <c r="E3583" i="7"/>
  <c r="E3584" i="7"/>
  <c r="E3585" i="7"/>
  <c r="E3586" i="7"/>
  <c r="E3587" i="7"/>
  <c r="E3588" i="7"/>
  <c r="E3606" i="7"/>
  <c r="E3607" i="7"/>
  <c r="E3608" i="7"/>
  <c r="E3609" i="7"/>
  <c r="E3610" i="7"/>
  <c r="E3611" i="7"/>
  <c r="E3623" i="7"/>
  <c r="E3624" i="7"/>
  <c r="E3625" i="7"/>
  <c r="E3626" i="7"/>
  <c r="E3646" i="7"/>
  <c r="E3647" i="7"/>
  <c r="E3648" i="7"/>
  <c r="E3649" i="7"/>
  <c r="E3650" i="7"/>
  <c r="E3651" i="7"/>
  <c r="E3679" i="7"/>
  <c r="E3680" i="7"/>
  <c r="E3681" i="7"/>
  <c r="E3682" i="7"/>
  <c r="E3683" i="7"/>
  <c r="E3684" i="7"/>
  <c r="E3685" i="7"/>
  <c r="E3686" i="7"/>
  <c r="E3715" i="7"/>
  <c r="E3716" i="7"/>
  <c r="E3717" i="7"/>
  <c r="E3718" i="7"/>
  <c r="E3719" i="7"/>
  <c r="E3720" i="7"/>
  <c r="E3736" i="7"/>
  <c r="E3737" i="7"/>
  <c r="E3738" i="7"/>
  <c r="E3739" i="7"/>
  <c r="E3740" i="7"/>
  <c r="E3741" i="7"/>
  <c r="E3742" i="7"/>
  <c r="E3743" i="7"/>
  <c r="E3744" i="7"/>
  <c r="E3755" i="7"/>
  <c r="E3756" i="7"/>
  <c r="E3757" i="7"/>
  <c r="E3758" i="7"/>
  <c r="E3760" i="7"/>
  <c r="E3761" i="7"/>
  <c r="E3762" i="7"/>
  <c r="E3763" i="7"/>
  <c r="K78" i="7"/>
  <c r="E78" i="7" s="1"/>
  <c r="F3767" i="7"/>
  <c r="K3766" i="7"/>
  <c r="E3766" i="7" s="1"/>
  <c r="K3765" i="7"/>
  <c r="F3765" i="7" s="1"/>
  <c r="K3764" i="7"/>
  <c r="F3763" i="7"/>
  <c r="F3762" i="7"/>
  <c r="F3761" i="7"/>
  <c r="F3760" i="7"/>
  <c r="K3759" i="7"/>
  <c r="E3759" i="7" s="1"/>
  <c r="F3758" i="7"/>
  <c r="F3757" i="7"/>
  <c r="F3756" i="7"/>
  <c r="F3755" i="7"/>
  <c r="K3754" i="7"/>
  <c r="K3753" i="7"/>
  <c r="K3752" i="7"/>
  <c r="F3752" i="7" s="1"/>
  <c r="K3751" i="7"/>
  <c r="F3751" i="7" s="1"/>
  <c r="K3750" i="7"/>
  <c r="F3750" i="7" s="1"/>
  <c r="K3749" i="7"/>
  <c r="K3748" i="7"/>
  <c r="K3747" i="7"/>
  <c r="K3746" i="7"/>
  <c r="F3746" i="7" s="1"/>
  <c r="K3745" i="7"/>
  <c r="E3745" i="7" s="1"/>
  <c r="F3744" i="7"/>
  <c r="F3743" i="7"/>
  <c r="F3742" i="7"/>
  <c r="F3741" i="7"/>
  <c r="F3740" i="7"/>
  <c r="F3739" i="7"/>
  <c r="F3738" i="7"/>
  <c r="F3737" i="7"/>
  <c r="F3736" i="7"/>
  <c r="K3735" i="7"/>
  <c r="K3734" i="7"/>
  <c r="E3734" i="7" s="1"/>
  <c r="K3733" i="7"/>
  <c r="E3733" i="7" s="1"/>
  <c r="K3732" i="7"/>
  <c r="K3731" i="7"/>
  <c r="F3731" i="7" s="1"/>
  <c r="K3730" i="7"/>
  <c r="F3730" i="7" s="1"/>
  <c r="K3729" i="7"/>
  <c r="F3729" i="7" s="1"/>
  <c r="K3728" i="7"/>
  <c r="K3727" i="7"/>
  <c r="F3727" i="7" s="1"/>
  <c r="K3726" i="7"/>
  <c r="F3726" i="7" s="1"/>
  <c r="K3725" i="7"/>
  <c r="F3725" i="7" s="1"/>
  <c r="K3724" i="7"/>
  <c r="F3724" i="7" s="1"/>
  <c r="K3723" i="7"/>
  <c r="K3722" i="7"/>
  <c r="K3721" i="7"/>
  <c r="E3721" i="7" s="1"/>
  <c r="F3720" i="7"/>
  <c r="F3719" i="7"/>
  <c r="F3718" i="7"/>
  <c r="F3717" i="7"/>
  <c r="F3716" i="7"/>
  <c r="F3715" i="7"/>
  <c r="K3714" i="7"/>
  <c r="K3713" i="7"/>
  <c r="E3713" i="7" s="1"/>
  <c r="K3712" i="7"/>
  <c r="F3712" i="7" s="1"/>
  <c r="K3711" i="7"/>
  <c r="K3710" i="7"/>
  <c r="K3709" i="7"/>
  <c r="K3708" i="7"/>
  <c r="F3708" i="7" s="1"/>
  <c r="K3707" i="7"/>
  <c r="E3707" i="7" s="1"/>
  <c r="K3706" i="7"/>
  <c r="F3706" i="7" s="1"/>
  <c r="K3705" i="7"/>
  <c r="F3705" i="7" s="1"/>
  <c r="K3704" i="7"/>
  <c r="E3704" i="7" s="1"/>
  <c r="K3703" i="7"/>
  <c r="E3703" i="7" s="1"/>
  <c r="K3702" i="7"/>
  <c r="F3702" i="7" s="1"/>
  <c r="K3701" i="7"/>
  <c r="F3701" i="7" s="1"/>
  <c r="K3700" i="7"/>
  <c r="E3700" i="7" s="1"/>
  <c r="K3699" i="7"/>
  <c r="K3698" i="7"/>
  <c r="K3697" i="7"/>
  <c r="K3696" i="7"/>
  <c r="K3695" i="7"/>
  <c r="E3695" i="7" s="1"/>
  <c r="K3694" i="7"/>
  <c r="K3693" i="7"/>
  <c r="K3692" i="7"/>
  <c r="K3691" i="7"/>
  <c r="F3691" i="7" s="1"/>
  <c r="K3690" i="7"/>
  <c r="F3690" i="7" s="1"/>
  <c r="K3689" i="7"/>
  <c r="K3688" i="7"/>
  <c r="K3687" i="7"/>
  <c r="F3686" i="7"/>
  <c r="F3685" i="7"/>
  <c r="F3684" i="7"/>
  <c r="F3683" i="7"/>
  <c r="F3682" i="7"/>
  <c r="F3681" i="7"/>
  <c r="F3680" i="7"/>
  <c r="F3679" i="7"/>
  <c r="K3678" i="7"/>
  <c r="K3677" i="7"/>
  <c r="F3677" i="7" s="1"/>
  <c r="K3676" i="7"/>
  <c r="K3675" i="7"/>
  <c r="K3674" i="7"/>
  <c r="K3673" i="7"/>
  <c r="F3673" i="7" s="1"/>
  <c r="K3672" i="7"/>
  <c r="K3671" i="7"/>
  <c r="F3671" i="7" s="1"/>
  <c r="K3670" i="7"/>
  <c r="F3670" i="7" s="1"/>
  <c r="K3669" i="7"/>
  <c r="E3669" i="7" s="1"/>
  <c r="K3668" i="7"/>
  <c r="K3667" i="7"/>
  <c r="F3667" i="7" s="1"/>
  <c r="K3666" i="7"/>
  <c r="K3665" i="7"/>
  <c r="E3665" i="7" s="1"/>
  <c r="K3664" i="7"/>
  <c r="K3663" i="7"/>
  <c r="K3662" i="7"/>
  <c r="K3661" i="7"/>
  <c r="F3661" i="7" s="1"/>
  <c r="K3660" i="7"/>
  <c r="E3660" i="7" s="1"/>
  <c r="K3659" i="7"/>
  <c r="F3659" i="7" s="1"/>
  <c r="K3658" i="7"/>
  <c r="K3657" i="7"/>
  <c r="F3657" i="7" s="1"/>
  <c r="K3656" i="7"/>
  <c r="E3656" i="7" s="1"/>
  <c r="K3655" i="7"/>
  <c r="F3655" i="7" s="1"/>
  <c r="K3654" i="7"/>
  <c r="E3654" i="7" s="1"/>
  <c r="K3653" i="7"/>
  <c r="K3652" i="7"/>
  <c r="F3652" i="7" s="1"/>
  <c r="F3651" i="7"/>
  <c r="F3650" i="7"/>
  <c r="F3649" i="7"/>
  <c r="F3648" i="7"/>
  <c r="F3647" i="7"/>
  <c r="F3646" i="7"/>
  <c r="K3645" i="7"/>
  <c r="K3644" i="7"/>
  <c r="E3644" i="7" s="1"/>
  <c r="K3643" i="7"/>
  <c r="K3642" i="7"/>
  <c r="K3641" i="7"/>
  <c r="K3640" i="7"/>
  <c r="E3640" i="7" s="1"/>
  <c r="K3639" i="7"/>
  <c r="K3638" i="7"/>
  <c r="K3637" i="7"/>
  <c r="K3636" i="7"/>
  <c r="F3636" i="7" s="1"/>
  <c r="K3635" i="7"/>
  <c r="K3634" i="7"/>
  <c r="K3633" i="7"/>
  <c r="F3633" i="7" s="1"/>
  <c r="K3632" i="7"/>
  <c r="K3631" i="7"/>
  <c r="E3631" i="7" s="1"/>
  <c r="K3630" i="7"/>
  <c r="K3629" i="7"/>
  <c r="E3629" i="7" s="1"/>
  <c r="K3628" i="7"/>
  <c r="K3627" i="7"/>
  <c r="E3627" i="7" s="1"/>
  <c r="F3626" i="7"/>
  <c r="F3625" i="7"/>
  <c r="F3624" i="7"/>
  <c r="F3623" i="7"/>
  <c r="K3622" i="7"/>
  <c r="E3622" i="7" s="1"/>
  <c r="K3621" i="7"/>
  <c r="F3621" i="7" s="1"/>
  <c r="K3620" i="7"/>
  <c r="F3620" i="7" s="1"/>
  <c r="K3619" i="7"/>
  <c r="E3619" i="7" s="1"/>
  <c r="K3618" i="7"/>
  <c r="F3618" i="7" s="1"/>
  <c r="K3617" i="7"/>
  <c r="E3617" i="7" s="1"/>
  <c r="K3616" i="7"/>
  <c r="K3615" i="7"/>
  <c r="F3615" i="7" s="1"/>
  <c r="K3614" i="7"/>
  <c r="E3614" i="7" s="1"/>
  <c r="K3613" i="7"/>
  <c r="K3612" i="7"/>
  <c r="F3612" i="7" s="1"/>
  <c r="F3611" i="7"/>
  <c r="F3610" i="7"/>
  <c r="F3609" i="7"/>
  <c r="F3608" i="7"/>
  <c r="F3607" i="7"/>
  <c r="F3606" i="7"/>
  <c r="K3605" i="7"/>
  <c r="E3605" i="7" s="1"/>
  <c r="K3604" i="7"/>
  <c r="F3604" i="7" s="1"/>
  <c r="K3603" i="7"/>
  <c r="K3602" i="7"/>
  <c r="F3602" i="7" s="1"/>
  <c r="K3601" i="7"/>
  <c r="K3600" i="7"/>
  <c r="E3600" i="7" s="1"/>
  <c r="K3599" i="7"/>
  <c r="F3599" i="7" s="1"/>
  <c r="K3598" i="7"/>
  <c r="E3598" i="7" s="1"/>
  <c r="K3597" i="7"/>
  <c r="F3597" i="7" s="1"/>
  <c r="K3596" i="7"/>
  <c r="K3595" i="7"/>
  <c r="F3595" i="7" s="1"/>
  <c r="K3594" i="7"/>
  <c r="K3593" i="7"/>
  <c r="E3593" i="7" s="1"/>
  <c r="K3592" i="7"/>
  <c r="K3591" i="7"/>
  <c r="K3590" i="7"/>
  <c r="E3590" i="7" s="1"/>
  <c r="K3589" i="7"/>
  <c r="F3588" i="7"/>
  <c r="F3587" i="7"/>
  <c r="F3586" i="7"/>
  <c r="F3585" i="7"/>
  <c r="F3584" i="7"/>
  <c r="F3583" i="7"/>
  <c r="K3582" i="7"/>
  <c r="K3581" i="7"/>
  <c r="F3581" i="7" s="1"/>
  <c r="K3580" i="7"/>
  <c r="E3580" i="7" s="1"/>
  <c r="K3579" i="7"/>
  <c r="F3579" i="7" s="1"/>
  <c r="K3578" i="7"/>
  <c r="K3577" i="7"/>
  <c r="E3577" i="7" s="1"/>
  <c r="K3576" i="7"/>
  <c r="F3576" i="7" s="1"/>
  <c r="K3575" i="7"/>
  <c r="E3575" i="7" s="1"/>
  <c r="K3574" i="7"/>
  <c r="E3574" i="7" s="1"/>
  <c r="K3573" i="7"/>
  <c r="E3573" i="7" s="1"/>
  <c r="K3572" i="7"/>
  <c r="F3572" i="7" s="1"/>
  <c r="F3571" i="7"/>
  <c r="F3570" i="7"/>
  <c r="F3569" i="7"/>
  <c r="F3568" i="7"/>
  <c r="K3567" i="7"/>
  <c r="K3566" i="7"/>
  <c r="K3565" i="7"/>
  <c r="F3565" i="7" s="1"/>
  <c r="K3564" i="7"/>
  <c r="F3564" i="7" s="1"/>
  <c r="K3563" i="7"/>
  <c r="F3562" i="7"/>
  <c r="F3561" i="7"/>
  <c r="F3560" i="7"/>
  <c r="F3559" i="7"/>
  <c r="F3558" i="7"/>
  <c r="K3557" i="7"/>
  <c r="K3556" i="7"/>
  <c r="K3555" i="7"/>
  <c r="K3554" i="7"/>
  <c r="K3553" i="7"/>
  <c r="K3552" i="7"/>
  <c r="E3552" i="7" s="1"/>
  <c r="K3551" i="7"/>
  <c r="E3551" i="7" s="1"/>
  <c r="K3550" i="7"/>
  <c r="K3549" i="7"/>
  <c r="E3549" i="7" s="1"/>
  <c r="K3548" i="7"/>
  <c r="K3547" i="7"/>
  <c r="K3546" i="7"/>
  <c r="E3546" i="7" s="1"/>
  <c r="K3545" i="7"/>
  <c r="E3545" i="7" s="1"/>
  <c r="K3544" i="7"/>
  <c r="E3544" i="7" s="1"/>
  <c r="K3543" i="7"/>
  <c r="K3542" i="7"/>
  <c r="K3541" i="7"/>
  <c r="F3541" i="7" s="1"/>
  <c r="K3540" i="7"/>
  <c r="F3540" i="7" s="1"/>
  <c r="F3539" i="7"/>
  <c r="F3538" i="7"/>
  <c r="F3537" i="7"/>
  <c r="F3536" i="7"/>
  <c r="F3535" i="7"/>
  <c r="F3534" i="7"/>
  <c r="K3533" i="7"/>
  <c r="F3533" i="7" s="1"/>
  <c r="K3532" i="7"/>
  <c r="F3532" i="7" s="1"/>
  <c r="K3531" i="7"/>
  <c r="F3531" i="7" s="1"/>
  <c r="K3530" i="7"/>
  <c r="K3529" i="7"/>
  <c r="E3529" i="7" s="1"/>
  <c r="K3528" i="7"/>
  <c r="F3528" i="7" s="1"/>
  <c r="K3527" i="7"/>
  <c r="K3526" i="7"/>
  <c r="E3526" i="7" s="1"/>
  <c r="F3525" i="7"/>
  <c r="F3524" i="7"/>
  <c r="F3523" i="7"/>
  <c r="F3522" i="7"/>
  <c r="K3521" i="7"/>
  <c r="E3521" i="7" s="1"/>
  <c r="K3520" i="7"/>
  <c r="F3520" i="7" s="1"/>
  <c r="K3519" i="7"/>
  <c r="K3518" i="7"/>
  <c r="F3518" i="7" s="1"/>
  <c r="K3517" i="7"/>
  <c r="F3517" i="7" s="1"/>
  <c r="K3516" i="7"/>
  <c r="E3516" i="7" s="1"/>
  <c r="K3515" i="7"/>
  <c r="E3515" i="7" s="1"/>
  <c r="K3514" i="7"/>
  <c r="K3513" i="7"/>
  <c r="K3512" i="7"/>
  <c r="F3512" i="7" s="1"/>
  <c r="K3511" i="7"/>
  <c r="F3510" i="7"/>
  <c r="F3509" i="7"/>
  <c r="F3508" i="7"/>
  <c r="F3507" i="7"/>
  <c r="F3506" i="7"/>
  <c r="F3505" i="7"/>
  <c r="K3504" i="7"/>
  <c r="F3504" i="7" s="1"/>
  <c r="K3503" i="7"/>
  <c r="K3502" i="7"/>
  <c r="K3501" i="7"/>
  <c r="K3500" i="7"/>
  <c r="F3500" i="7" s="1"/>
  <c r="K3499" i="7"/>
  <c r="K3498" i="7"/>
  <c r="F3498" i="7" s="1"/>
  <c r="K3497" i="7"/>
  <c r="E3497" i="7" s="1"/>
  <c r="K3496" i="7"/>
  <c r="F3496" i="7" s="1"/>
  <c r="K3495" i="7"/>
  <c r="F3494" i="7"/>
  <c r="F3493" i="7"/>
  <c r="F3492" i="7"/>
  <c r="F3491" i="7"/>
  <c r="F3490" i="7"/>
  <c r="F3489" i="7"/>
  <c r="K3488" i="7"/>
  <c r="E3488" i="7" s="1"/>
  <c r="K3487" i="7"/>
  <c r="F3487" i="7" s="1"/>
  <c r="K3486" i="7"/>
  <c r="E3486" i="7" s="1"/>
  <c r="K3485" i="7"/>
  <c r="F3485" i="7" s="1"/>
  <c r="K3484" i="7"/>
  <c r="K3483" i="7"/>
  <c r="E3483" i="7" s="1"/>
  <c r="K3482" i="7"/>
  <c r="E3482" i="7" s="1"/>
  <c r="K3481" i="7"/>
  <c r="F3481" i="7" s="1"/>
  <c r="K3480" i="7"/>
  <c r="K3479" i="7"/>
  <c r="K3478" i="7"/>
  <c r="K3477" i="7"/>
  <c r="E3477" i="7" s="1"/>
  <c r="K3476" i="7"/>
  <c r="F3476" i="7" s="1"/>
  <c r="K3475" i="7"/>
  <c r="K3474" i="7"/>
  <c r="F3474" i="7" s="1"/>
  <c r="K3473" i="7"/>
  <c r="E3473" i="7" s="1"/>
  <c r="K3472" i="7"/>
  <c r="K3471" i="7"/>
  <c r="K3470" i="7"/>
  <c r="F3470" i="7" s="1"/>
  <c r="K3469" i="7"/>
  <c r="E3469" i="7" s="1"/>
  <c r="K3468" i="7"/>
  <c r="K3467" i="7"/>
  <c r="F3467" i="7" s="1"/>
  <c r="K3466" i="7"/>
  <c r="E3466" i="7" s="1"/>
  <c r="K3465" i="7"/>
  <c r="E3465" i="7" s="1"/>
  <c r="F3464" i="7"/>
  <c r="F3463" i="7"/>
  <c r="F3462" i="7"/>
  <c r="F3461" i="7"/>
  <c r="K3460" i="7"/>
  <c r="F3460" i="7" s="1"/>
  <c r="K3459" i="7"/>
  <c r="K3458" i="7"/>
  <c r="K3457" i="7"/>
  <c r="F3457" i="7" s="1"/>
  <c r="K3456" i="7"/>
  <c r="K3455" i="7"/>
  <c r="K3454" i="7"/>
  <c r="K3453" i="7"/>
  <c r="K3452" i="7"/>
  <c r="K3451" i="7"/>
  <c r="F3451" i="7" s="1"/>
  <c r="K3450" i="7"/>
  <c r="K3449" i="7"/>
  <c r="F3448" i="7"/>
  <c r="F3447" i="7"/>
  <c r="F3446" i="7"/>
  <c r="F3445" i="7"/>
  <c r="F3444" i="7"/>
  <c r="K3443" i="7"/>
  <c r="K3442" i="7"/>
  <c r="K3441" i="7"/>
  <c r="E3441" i="7" s="1"/>
  <c r="K3440" i="7"/>
  <c r="F3440" i="7" s="1"/>
  <c r="K3439" i="7"/>
  <c r="F3439" i="7" s="1"/>
  <c r="K3438" i="7"/>
  <c r="K3437" i="7"/>
  <c r="F3437" i="7" s="1"/>
  <c r="K3436" i="7"/>
  <c r="E3436" i="7" s="1"/>
  <c r="K3435" i="7"/>
  <c r="E3435" i="7" s="1"/>
  <c r="F3434" i="7"/>
  <c r="F3433" i="7"/>
  <c r="F3432" i="7"/>
  <c r="F3431" i="7"/>
  <c r="K3430" i="7"/>
  <c r="F3430" i="7" s="1"/>
  <c r="K3429" i="7"/>
  <c r="E3429" i="7" s="1"/>
  <c r="K3428" i="7"/>
  <c r="E3428" i="7" s="1"/>
  <c r="K3427" i="7"/>
  <c r="K3426" i="7"/>
  <c r="E3426" i="7" s="1"/>
  <c r="K3425" i="7"/>
  <c r="E3425" i="7" s="1"/>
  <c r="K3424" i="7"/>
  <c r="F3424" i="7" s="1"/>
  <c r="K3423" i="7"/>
  <c r="K3422" i="7"/>
  <c r="F3422" i="7" s="1"/>
  <c r="K3421" i="7"/>
  <c r="F3421" i="7" s="1"/>
  <c r="K3420" i="7"/>
  <c r="F3420" i="7" s="1"/>
  <c r="F3419" i="7"/>
  <c r="F3418" i="7"/>
  <c r="F3417" i="7"/>
  <c r="F3416" i="7"/>
  <c r="F3415" i="7"/>
  <c r="K3414" i="7"/>
  <c r="K3413" i="7"/>
  <c r="F3413" i="7" s="1"/>
  <c r="K3412" i="7"/>
  <c r="E3412" i="7" s="1"/>
  <c r="K3411" i="7"/>
  <c r="K3410" i="7"/>
  <c r="F3410" i="7" s="1"/>
  <c r="K3409" i="7"/>
  <c r="F3408" i="7"/>
  <c r="F3407" i="7"/>
  <c r="F3406" i="7"/>
  <c r="F3405" i="7"/>
  <c r="K3404" i="7"/>
  <c r="F3404" i="7" s="1"/>
  <c r="K3403" i="7"/>
  <c r="F3403" i="7" s="1"/>
  <c r="K3402" i="7"/>
  <c r="F3402" i="7" s="1"/>
  <c r="K3401" i="7"/>
  <c r="F3401" i="7" s="1"/>
  <c r="K3400" i="7"/>
  <c r="E3400" i="7" s="1"/>
  <c r="K3399" i="7"/>
  <c r="F3399" i="7" s="1"/>
  <c r="K3398" i="7"/>
  <c r="K3397" i="7"/>
  <c r="K3396" i="7"/>
  <c r="F3396" i="7" s="1"/>
  <c r="K3395" i="7"/>
  <c r="E3395" i="7" s="1"/>
  <c r="K3394" i="7"/>
  <c r="E3394" i="7" s="1"/>
  <c r="K3393" i="7"/>
  <c r="K3392" i="7"/>
  <c r="E3392" i="7" s="1"/>
  <c r="K3391" i="7"/>
  <c r="K3390" i="7"/>
  <c r="K3389" i="7"/>
  <c r="F3389" i="7" s="1"/>
  <c r="K3388" i="7"/>
  <c r="F3388" i="7" s="1"/>
  <c r="K3387" i="7"/>
  <c r="F3387" i="7" s="1"/>
  <c r="K3386" i="7"/>
  <c r="E3386" i="7" s="1"/>
  <c r="K3385" i="7"/>
  <c r="K3384" i="7"/>
  <c r="E3384" i="7" s="1"/>
  <c r="K3383" i="7"/>
  <c r="E3383" i="7" s="1"/>
  <c r="K3382" i="7"/>
  <c r="K3381" i="7"/>
  <c r="K3380" i="7"/>
  <c r="K3379" i="7"/>
  <c r="E3379" i="7" s="1"/>
  <c r="K3378" i="7"/>
  <c r="K3377" i="7"/>
  <c r="K3376" i="7"/>
  <c r="F3376" i="7" s="1"/>
  <c r="K3375" i="7"/>
  <c r="F3375" i="7" s="1"/>
  <c r="K3374" i="7"/>
  <c r="K3373" i="7"/>
  <c r="F3372" i="7"/>
  <c r="F3371" i="7"/>
  <c r="F3370" i="7"/>
  <c r="F3369" i="7"/>
  <c r="F3368" i="7"/>
  <c r="K3367" i="7"/>
  <c r="K3366" i="7"/>
  <c r="F3366" i="7" s="1"/>
  <c r="K3365" i="7"/>
  <c r="F3365" i="7" s="1"/>
  <c r="K3364" i="7"/>
  <c r="K3363" i="7"/>
  <c r="K3362" i="7"/>
  <c r="E3362" i="7" s="1"/>
  <c r="K3361" i="7"/>
  <c r="K3360" i="7"/>
  <c r="K3359" i="7"/>
  <c r="K3358" i="7"/>
  <c r="E3358" i="7" s="1"/>
  <c r="K3357" i="7"/>
  <c r="K3356" i="7"/>
  <c r="F3356" i="7" s="1"/>
  <c r="F3355" i="7"/>
  <c r="F3354" i="7"/>
  <c r="F3353" i="7"/>
  <c r="F3352" i="7"/>
  <c r="F3351" i="7"/>
  <c r="F3350" i="7"/>
  <c r="K3349" i="7"/>
  <c r="K3348" i="7"/>
  <c r="E3348" i="7" s="1"/>
  <c r="K3347" i="7"/>
  <c r="E3347" i="7" s="1"/>
  <c r="K3346" i="7"/>
  <c r="F3346" i="7" s="1"/>
  <c r="K3345" i="7"/>
  <c r="E3345" i="7" s="1"/>
  <c r="K3344" i="7"/>
  <c r="E3344" i="7" s="1"/>
  <c r="K3343" i="7"/>
  <c r="K3342" i="7"/>
  <c r="F3342" i="7" s="1"/>
  <c r="K3341" i="7"/>
  <c r="F3341" i="7" s="1"/>
  <c r="K3340" i="7"/>
  <c r="F3340" i="7" s="1"/>
  <c r="K3339" i="7"/>
  <c r="E3339" i="7" s="1"/>
  <c r="K3338" i="7"/>
  <c r="E3338" i="7" s="1"/>
  <c r="K3337" i="7"/>
  <c r="F3337" i="7" s="1"/>
  <c r="K3336" i="7"/>
  <c r="K3335" i="7"/>
  <c r="E3335" i="7" s="1"/>
  <c r="K3334" i="7"/>
  <c r="E3334" i="7" s="1"/>
  <c r="K3333" i="7"/>
  <c r="F3333" i="7" s="1"/>
  <c r="K3332" i="7"/>
  <c r="F3332" i="7" s="1"/>
  <c r="K3331" i="7"/>
  <c r="F3331" i="7" s="1"/>
  <c r="K3330" i="7"/>
  <c r="F3330" i="7" s="1"/>
  <c r="K3329" i="7"/>
  <c r="E3329" i="7" s="1"/>
  <c r="K3328" i="7"/>
  <c r="E3328" i="7" s="1"/>
  <c r="K3327" i="7"/>
  <c r="F3327" i="7" s="1"/>
  <c r="K3326" i="7"/>
  <c r="F3326" i="7" s="1"/>
  <c r="F3325" i="7"/>
  <c r="F3324" i="7"/>
  <c r="F3323" i="7"/>
  <c r="F3322" i="7"/>
  <c r="F3321" i="7"/>
  <c r="K3320" i="7"/>
  <c r="E3320" i="7" s="1"/>
  <c r="K3319" i="7"/>
  <c r="F3319" i="7" s="1"/>
  <c r="K3318" i="7"/>
  <c r="F3318" i="7" s="1"/>
  <c r="K3317" i="7"/>
  <c r="F3317" i="7" s="1"/>
  <c r="K3316" i="7"/>
  <c r="F3316" i="7" s="1"/>
  <c r="K3315" i="7"/>
  <c r="E3315" i="7" s="1"/>
  <c r="K3314" i="7"/>
  <c r="F3314" i="7" s="1"/>
  <c r="K3313" i="7"/>
  <c r="K3312" i="7"/>
  <c r="F3312" i="7" s="1"/>
  <c r="K3311" i="7"/>
  <c r="F3311" i="7" s="1"/>
  <c r="K3310" i="7"/>
  <c r="K3309" i="7"/>
  <c r="E3309" i="7" s="1"/>
  <c r="K3308" i="7"/>
  <c r="F3308" i="7" s="1"/>
  <c r="K3307" i="7"/>
  <c r="F3307" i="7" s="1"/>
  <c r="K3306" i="7"/>
  <c r="K3305" i="7"/>
  <c r="K3304" i="7"/>
  <c r="F3304" i="7" s="1"/>
  <c r="K3303" i="7"/>
  <c r="E3303" i="7" s="1"/>
  <c r="K3302" i="7"/>
  <c r="F3302" i="7" s="1"/>
  <c r="K3301" i="7"/>
  <c r="F3301" i="7" s="1"/>
  <c r="F3300" i="7"/>
  <c r="F3299" i="7"/>
  <c r="F3298" i="7"/>
  <c r="F3297" i="7"/>
  <c r="F3296" i="7"/>
  <c r="K3295" i="7"/>
  <c r="K3294" i="7"/>
  <c r="K3293" i="7"/>
  <c r="F3293" i="7" s="1"/>
  <c r="K3292" i="7"/>
  <c r="E3292" i="7" s="1"/>
  <c r="K3291" i="7"/>
  <c r="F3291" i="7" s="1"/>
  <c r="K3290" i="7"/>
  <c r="F3290" i="7" s="1"/>
  <c r="K3289" i="7"/>
  <c r="K3288" i="7"/>
  <c r="F3288" i="7" s="1"/>
  <c r="K3287" i="7"/>
  <c r="E3287" i="7" s="1"/>
  <c r="K3286" i="7"/>
  <c r="E3286" i="7" s="1"/>
  <c r="F3285" i="7"/>
  <c r="F3284" i="7"/>
  <c r="F3283" i="7"/>
  <c r="F3282" i="7"/>
  <c r="F3281" i="7"/>
  <c r="F3280" i="7"/>
  <c r="F3279" i="7"/>
  <c r="F3278" i="7"/>
  <c r="K3277" i="7"/>
  <c r="K3276" i="7"/>
  <c r="F3276" i="7" s="1"/>
  <c r="K3275" i="7"/>
  <c r="E3275" i="7" s="1"/>
  <c r="K3274" i="7"/>
  <c r="K3273" i="7"/>
  <c r="K3272" i="7"/>
  <c r="E3272" i="7" s="1"/>
  <c r="K3271" i="7"/>
  <c r="E3271" i="7" s="1"/>
  <c r="K3270" i="7"/>
  <c r="E3270" i="7" s="1"/>
  <c r="K3269" i="7"/>
  <c r="F3269" i="7" s="1"/>
  <c r="K3268" i="7"/>
  <c r="F3268" i="7" s="1"/>
  <c r="K3267" i="7"/>
  <c r="F3267" i="7" s="1"/>
  <c r="K3266" i="7"/>
  <c r="E3266" i="7" s="1"/>
  <c r="K3265" i="7"/>
  <c r="K3264" i="7"/>
  <c r="F3264" i="7" s="1"/>
  <c r="K3263" i="7"/>
  <c r="F3263" i="7" s="1"/>
  <c r="K3262" i="7"/>
  <c r="F3262" i="7" s="1"/>
  <c r="K3261" i="7"/>
  <c r="F3261" i="7" s="1"/>
  <c r="K3260" i="7"/>
  <c r="F3260" i="7" s="1"/>
  <c r="K3259" i="7"/>
  <c r="K3258" i="7"/>
  <c r="K3257" i="7"/>
  <c r="K3256" i="7"/>
  <c r="F3256" i="7" s="1"/>
  <c r="K3255" i="7"/>
  <c r="F3255" i="7" s="1"/>
  <c r="K3254" i="7"/>
  <c r="E3254" i="7" s="1"/>
  <c r="K3253" i="7"/>
  <c r="K3252" i="7"/>
  <c r="E3252" i="7" s="1"/>
  <c r="K3251" i="7"/>
  <c r="F3251" i="7" s="1"/>
  <c r="F3250" i="7"/>
  <c r="F3249" i="7"/>
  <c r="F3248" i="7"/>
  <c r="F3247" i="7"/>
  <c r="F3246" i="7"/>
  <c r="F3245" i="7"/>
  <c r="F3244" i="7"/>
  <c r="F3243" i="7"/>
  <c r="K3242" i="7"/>
  <c r="F3242" i="7" s="1"/>
  <c r="K3241" i="7"/>
  <c r="F3241" i="7" s="1"/>
  <c r="K3240" i="7"/>
  <c r="F3240" i="7" s="1"/>
  <c r="K3239" i="7"/>
  <c r="E3239" i="7" s="1"/>
  <c r="K3238" i="7"/>
  <c r="E3238" i="7" s="1"/>
  <c r="K3237" i="7"/>
  <c r="F3237" i="7" s="1"/>
  <c r="K3236" i="7"/>
  <c r="F3236" i="7" s="1"/>
  <c r="K3235" i="7"/>
  <c r="F3235" i="7" s="1"/>
  <c r="K3234" i="7"/>
  <c r="F3234" i="7" s="1"/>
  <c r="K3233" i="7"/>
  <c r="K3232" i="7"/>
  <c r="E3232" i="7" s="1"/>
  <c r="F3231" i="7"/>
  <c r="F3230" i="7"/>
  <c r="F3229" i="7"/>
  <c r="F3228" i="7"/>
  <c r="K3227" i="7"/>
  <c r="F3227" i="7" s="1"/>
  <c r="K3226" i="7"/>
  <c r="K3225" i="7"/>
  <c r="K3224" i="7"/>
  <c r="E3224" i="7" s="1"/>
  <c r="K3223" i="7"/>
  <c r="F3223" i="7" s="1"/>
  <c r="K3222" i="7"/>
  <c r="K3221" i="7"/>
  <c r="K3220" i="7"/>
  <c r="F3220" i="7" s="1"/>
  <c r="K3219" i="7"/>
  <c r="K3218" i="7"/>
  <c r="E3218" i="7" s="1"/>
  <c r="K3217" i="7"/>
  <c r="E3217" i="7" s="1"/>
  <c r="K3216" i="7"/>
  <c r="F3216" i="7" s="1"/>
  <c r="K3215" i="7"/>
  <c r="F3215" i="7" s="1"/>
  <c r="K3214" i="7"/>
  <c r="E3214" i="7" s="1"/>
  <c r="K3213" i="7"/>
  <c r="K3212" i="7"/>
  <c r="K3211" i="7"/>
  <c r="E3211" i="7" s="1"/>
  <c r="K3210" i="7"/>
  <c r="K3209" i="7"/>
  <c r="K3208" i="7"/>
  <c r="E3208" i="7" s="1"/>
  <c r="K3207" i="7"/>
  <c r="E3207" i="7" s="1"/>
  <c r="K3206" i="7"/>
  <c r="F3206" i="7" s="1"/>
  <c r="K3205" i="7"/>
  <c r="K3204" i="7"/>
  <c r="K3203" i="7"/>
  <c r="E3203" i="7" s="1"/>
  <c r="K3202" i="7"/>
  <c r="K3201" i="7"/>
  <c r="F3200" i="7"/>
  <c r="F3199" i="7"/>
  <c r="F3198" i="7"/>
  <c r="F3197" i="7"/>
  <c r="K3196" i="7"/>
  <c r="F3196" i="7" s="1"/>
  <c r="K3195" i="7"/>
  <c r="K3194" i="7"/>
  <c r="F3194" i="7" s="1"/>
  <c r="K3193" i="7"/>
  <c r="F3193" i="7" s="1"/>
  <c r="K3192" i="7"/>
  <c r="K3191" i="7"/>
  <c r="F3191" i="7" s="1"/>
  <c r="K3190" i="7"/>
  <c r="K3189" i="7"/>
  <c r="K3188" i="7"/>
  <c r="E3188" i="7" s="1"/>
  <c r="K3187" i="7"/>
  <c r="E3187" i="7" s="1"/>
  <c r="K3186" i="7"/>
  <c r="E3186" i="7" s="1"/>
  <c r="K3185" i="7"/>
  <c r="K3184" i="7"/>
  <c r="F3184" i="7" s="1"/>
  <c r="K3183" i="7"/>
  <c r="F3183" i="7" s="1"/>
  <c r="K3182" i="7"/>
  <c r="E3182" i="7" s="1"/>
  <c r="K3181" i="7"/>
  <c r="E3181" i="7" s="1"/>
  <c r="K3180" i="7"/>
  <c r="F3180" i="7" s="1"/>
  <c r="F3179" i="7"/>
  <c r="F3178" i="7"/>
  <c r="F3177" i="7"/>
  <c r="F3176" i="7"/>
  <c r="F3175" i="7"/>
  <c r="F3174" i="7"/>
  <c r="K3173" i="7"/>
  <c r="E3173" i="7" s="1"/>
  <c r="K3172" i="7"/>
  <c r="F3171" i="7"/>
  <c r="F3170" i="7"/>
  <c r="F3169" i="7"/>
  <c r="F3168" i="7"/>
  <c r="F3167" i="7"/>
  <c r="K3166" i="7"/>
  <c r="E3166" i="7" s="1"/>
  <c r="K3165" i="7"/>
  <c r="K3164" i="7"/>
  <c r="E3164" i="7" s="1"/>
  <c r="K3163" i="7"/>
  <c r="E3163" i="7" s="1"/>
  <c r="K3162" i="7"/>
  <c r="K3161" i="7"/>
  <c r="K3160" i="7"/>
  <c r="K3159" i="7"/>
  <c r="E3159" i="7" s="1"/>
  <c r="K3158" i="7"/>
  <c r="F3157" i="7"/>
  <c r="F3156" i="7"/>
  <c r="F3155" i="7"/>
  <c r="F3154" i="7"/>
  <c r="F3153" i="7"/>
  <c r="K3152" i="7"/>
  <c r="E3152" i="7" s="1"/>
  <c r="K3151" i="7"/>
  <c r="F3151" i="7" s="1"/>
  <c r="K3150" i="7"/>
  <c r="K3149" i="7"/>
  <c r="K3148" i="7"/>
  <c r="F3148" i="7" s="1"/>
  <c r="K3147" i="7"/>
  <c r="K3146" i="7"/>
  <c r="K3145" i="7"/>
  <c r="K3144" i="7"/>
  <c r="F3144" i="7" s="1"/>
  <c r="F3143" i="7"/>
  <c r="F3142" i="7"/>
  <c r="F3141" i="7"/>
  <c r="F3140" i="7"/>
  <c r="K3139" i="7"/>
  <c r="F3139" i="7" s="1"/>
  <c r="K3138" i="7"/>
  <c r="K3137" i="7"/>
  <c r="E3137" i="7" s="1"/>
  <c r="K3136" i="7"/>
  <c r="E3136" i="7" s="1"/>
  <c r="K3135" i="7"/>
  <c r="E3135" i="7" s="1"/>
  <c r="K3134" i="7"/>
  <c r="K3133" i="7"/>
  <c r="E3133" i="7" s="1"/>
  <c r="K3132" i="7"/>
  <c r="F3132" i="7" s="1"/>
  <c r="K3131" i="7"/>
  <c r="F3131" i="7" s="1"/>
  <c r="K3130" i="7"/>
  <c r="K3129" i="7"/>
  <c r="E3129" i="7" s="1"/>
  <c r="K3128" i="7"/>
  <c r="E3128" i="7" s="1"/>
  <c r="K3127" i="7"/>
  <c r="E3127" i="7" s="1"/>
  <c r="K3126" i="7"/>
  <c r="K3125" i="7"/>
  <c r="E3125" i="7" s="1"/>
  <c r="K3124" i="7"/>
  <c r="F3124" i="7" s="1"/>
  <c r="K3123" i="7"/>
  <c r="E3123" i="7" s="1"/>
  <c r="K3122" i="7"/>
  <c r="E3122" i="7" s="1"/>
  <c r="K3121" i="7"/>
  <c r="F3121" i="7" s="1"/>
  <c r="K3120" i="7"/>
  <c r="E3120" i="7" s="1"/>
  <c r="K3119" i="7"/>
  <c r="E3119" i="7" s="1"/>
  <c r="K3118" i="7"/>
  <c r="K3117" i="7"/>
  <c r="E3117" i="7" s="1"/>
  <c r="K3116" i="7"/>
  <c r="F3116" i="7" s="1"/>
  <c r="K3115" i="7"/>
  <c r="E3115" i="7" s="1"/>
  <c r="K3114" i="7"/>
  <c r="F3114" i="7" s="1"/>
  <c r="K3113" i="7"/>
  <c r="E3113" i="7" s="1"/>
  <c r="K3112" i="7"/>
  <c r="E3112" i="7" s="1"/>
  <c r="K3111" i="7"/>
  <c r="K3110" i="7"/>
  <c r="E3110" i="7" s="1"/>
  <c r="K3109" i="7"/>
  <c r="K3108" i="7"/>
  <c r="F3108" i="7" s="1"/>
  <c r="K3107" i="7"/>
  <c r="E3107" i="7" s="1"/>
  <c r="K3106" i="7"/>
  <c r="K3105" i="7"/>
  <c r="F3105" i="7" s="1"/>
  <c r="K3104" i="7"/>
  <c r="F3104" i="7" s="1"/>
  <c r="K3103" i="7"/>
  <c r="E3103" i="7" s="1"/>
  <c r="F3102" i="7"/>
  <c r="F3101" i="7"/>
  <c r="F3100" i="7"/>
  <c r="F3099" i="7"/>
  <c r="K3098" i="7"/>
  <c r="K3097" i="7"/>
  <c r="E3097" i="7" s="1"/>
  <c r="K3096" i="7"/>
  <c r="F3096" i="7" s="1"/>
  <c r="K3095" i="7"/>
  <c r="F3095" i="7" s="1"/>
  <c r="K3094" i="7"/>
  <c r="F3094" i="7" s="1"/>
  <c r="K3093" i="7"/>
  <c r="E3093" i="7" s="1"/>
  <c r="K3092" i="7"/>
  <c r="F3092" i="7" s="1"/>
  <c r="K3091" i="7"/>
  <c r="K3090" i="7"/>
  <c r="F3090" i="7" s="1"/>
  <c r="K3089" i="7"/>
  <c r="K3088" i="7"/>
  <c r="F3088" i="7" s="1"/>
  <c r="K3087" i="7"/>
  <c r="K3086" i="7"/>
  <c r="E3086" i="7" s="1"/>
  <c r="K3085" i="7"/>
  <c r="K3084" i="7"/>
  <c r="E3084" i="7" s="1"/>
  <c r="K3083" i="7"/>
  <c r="E3083" i="7" s="1"/>
  <c r="K3082" i="7"/>
  <c r="F3082" i="7" s="1"/>
  <c r="K3081" i="7"/>
  <c r="K3080" i="7"/>
  <c r="F3080" i="7" s="1"/>
  <c r="K3079" i="7"/>
  <c r="E3079" i="7" s="1"/>
  <c r="K3078" i="7"/>
  <c r="K3077" i="7"/>
  <c r="K3076" i="7"/>
  <c r="E3076" i="7" s="1"/>
  <c r="K3075" i="7"/>
  <c r="K3074" i="7"/>
  <c r="K3073" i="7"/>
  <c r="E3073" i="7" s="1"/>
  <c r="K3072" i="7"/>
  <c r="F3072" i="7" s="1"/>
  <c r="K3071" i="7"/>
  <c r="F3071" i="7" s="1"/>
  <c r="K3070" i="7"/>
  <c r="K3069" i="7"/>
  <c r="F3069" i="7" s="1"/>
  <c r="K3068" i="7"/>
  <c r="K3067" i="7"/>
  <c r="F3067" i="7" s="1"/>
  <c r="K3066" i="7"/>
  <c r="K3065" i="7"/>
  <c r="E3065" i="7" s="1"/>
  <c r="K3064" i="7"/>
  <c r="E3064" i="7" s="1"/>
  <c r="K3063" i="7"/>
  <c r="F3063" i="7" s="1"/>
  <c r="K3062" i="7"/>
  <c r="K3061" i="7"/>
  <c r="E3061" i="7" s="1"/>
  <c r="K3060" i="7"/>
  <c r="F3060" i="7" s="1"/>
  <c r="K3059" i="7"/>
  <c r="E3059" i="7" s="1"/>
  <c r="F3058" i="7"/>
  <c r="F3057" i="7"/>
  <c r="F3056" i="7"/>
  <c r="F3055" i="7"/>
  <c r="F3054" i="7"/>
  <c r="K3053" i="7"/>
  <c r="K3052" i="7"/>
  <c r="E3052" i="7" s="1"/>
  <c r="K3051" i="7"/>
  <c r="K3050" i="7"/>
  <c r="K3049" i="7"/>
  <c r="K3048" i="7"/>
  <c r="F3048" i="7" s="1"/>
  <c r="K3047" i="7"/>
  <c r="K3046" i="7"/>
  <c r="K3045" i="7"/>
  <c r="K3044" i="7"/>
  <c r="E3044" i="7" s="1"/>
  <c r="K3043" i="7"/>
  <c r="E3043" i="7" s="1"/>
  <c r="K3042" i="7"/>
  <c r="E3042" i="7" s="1"/>
  <c r="K3041" i="7"/>
  <c r="F3041" i="7" s="1"/>
  <c r="K3040" i="7"/>
  <c r="E3040" i="7" s="1"/>
  <c r="K3039" i="7"/>
  <c r="K3038" i="7"/>
  <c r="E3038" i="7" s="1"/>
  <c r="K3037" i="7"/>
  <c r="K3036" i="7"/>
  <c r="F3036" i="7" s="1"/>
  <c r="K3035" i="7"/>
  <c r="F3035" i="7" s="1"/>
  <c r="K3034" i="7"/>
  <c r="F3034" i="7" s="1"/>
  <c r="K3033" i="7"/>
  <c r="K3032" i="7"/>
  <c r="F3032" i="7" s="1"/>
  <c r="K3031" i="7"/>
  <c r="E3031" i="7" s="1"/>
  <c r="K3030" i="7"/>
  <c r="K3029" i="7"/>
  <c r="E3029" i="7" s="1"/>
  <c r="K3028" i="7"/>
  <c r="F3028" i="7" s="1"/>
  <c r="K3027" i="7"/>
  <c r="E3027" i="7" s="1"/>
  <c r="K3026" i="7"/>
  <c r="K3025" i="7"/>
  <c r="F3025" i="7" s="1"/>
  <c r="K3024" i="7"/>
  <c r="K3023" i="7"/>
  <c r="E3023" i="7" s="1"/>
  <c r="K3022" i="7"/>
  <c r="K3021" i="7"/>
  <c r="K3020" i="7"/>
  <c r="E3020" i="7" s="1"/>
  <c r="K3019" i="7"/>
  <c r="F3019" i="7" s="1"/>
  <c r="K3018" i="7"/>
  <c r="F3017" i="7"/>
  <c r="F3016" i="7"/>
  <c r="F3015" i="7"/>
  <c r="F3014" i="7"/>
  <c r="F3013" i="7"/>
  <c r="K3012" i="7"/>
  <c r="E3012" i="7" s="1"/>
  <c r="K3011" i="7"/>
  <c r="K3010" i="7"/>
  <c r="E3010" i="7" s="1"/>
  <c r="K3009" i="7"/>
  <c r="F3009" i="7" s="1"/>
  <c r="K3008" i="7"/>
  <c r="E3008" i="7"/>
  <c r="K3007" i="7"/>
  <c r="F3007" i="7" s="1"/>
  <c r="K3006" i="7"/>
  <c r="K3005" i="7"/>
  <c r="F3005" i="7" s="1"/>
  <c r="K3004" i="7"/>
  <c r="K3003" i="7"/>
  <c r="E3003" i="7" s="1"/>
  <c r="K3002" i="7"/>
  <c r="K3001" i="7"/>
  <c r="E3001" i="7" s="1"/>
  <c r="K3000" i="7"/>
  <c r="K2999" i="7"/>
  <c r="E2999" i="7" s="1"/>
  <c r="K2998" i="7"/>
  <c r="K2997" i="7"/>
  <c r="F2997" i="7" s="1"/>
  <c r="K2996" i="7"/>
  <c r="K2995" i="7"/>
  <c r="F2995" i="7" s="1"/>
  <c r="K2994" i="7"/>
  <c r="E2994" i="7" s="1"/>
  <c r="K2993" i="7"/>
  <c r="E2993" i="7" s="1"/>
  <c r="K2992" i="7"/>
  <c r="F2992" i="7" s="1"/>
  <c r="K2991" i="7"/>
  <c r="F2990" i="7"/>
  <c r="F2989" i="7"/>
  <c r="F2988" i="7"/>
  <c r="F2987" i="7"/>
  <c r="F2986" i="7"/>
  <c r="K2985" i="7"/>
  <c r="E2985" i="7" s="1"/>
  <c r="K2984" i="7"/>
  <c r="F2984" i="7" s="1"/>
  <c r="K2983" i="7"/>
  <c r="E2983" i="7" s="1"/>
  <c r="K2982" i="7"/>
  <c r="K2981" i="7"/>
  <c r="E2981" i="7" s="1"/>
  <c r="K2980" i="7"/>
  <c r="F2979" i="7"/>
  <c r="F2978" i="7"/>
  <c r="F2977" i="7"/>
  <c r="F2976" i="7"/>
  <c r="F2975" i="7"/>
  <c r="F2974" i="7"/>
  <c r="K2973" i="7"/>
  <c r="F2973" i="7" s="1"/>
  <c r="K2972" i="7"/>
  <c r="E2972" i="7" s="1"/>
  <c r="K2971" i="7"/>
  <c r="E2971" i="7" s="1"/>
  <c r="K2970" i="7"/>
  <c r="F2970" i="7" s="1"/>
  <c r="K2969" i="7"/>
  <c r="E2969" i="7" s="1"/>
  <c r="K2968" i="7"/>
  <c r="E2968" i="7" s="1"/>
  <c r="K2967" i="7"/>
  <c r="K2966" i="7"/>
  <c r="E2966" i="7" s="1"/>
  <c r="K2965" i="7"/>
  <c r="K2964" i="7"/>
  <c r="F2964" i="7" s="1"/>
  <c r="K2963" i="7"/>
  <c r="F2963" i="7" s="1"/>
  <c r="K2962" i="7"/>
  <c r="F2962" i="7" s="1"/>
  <c r="K2961" i="7"/>
  <c r="E2961" i="7" s="1"/>
  <c r="K2960" i="7"/>
  <c r="K2959" i="7"/>
  <c r="K2958" i="7"/>
  <c r="K2957" i="7"/>
  <c r="E2957" i="7" s="1"/>
  <c r="K2956" i="7"/>
  <c r="F2956" i="7" s="1"/>
  <c r="K2955" i="7"/>
  <c r="E2955" i="7" s="1"/>
  <c r="K2954" i="7"/>
  <c r="E2954" i="7" s="1"/>
  <c r="K2953" i="7"/>
  <c r="F2953" i="7" s="1"/>
  <c r="K2952" i="7"/>
  <c r="E2952" i="7" s="1"/>
  <c r="K2951" i="7"/>
  <c r="F2951" i="7" s="1"/>
  <c r="K2950" i="7"/>
  <c r="E2950" i="7" s="1"/>
  <c r="K2949" i="7"/>
  <c r="K2948" i="7"/>
  <c r="E2948" i="7" s="1"/>
  <c r="K2947" i="7"/>
  <c r="K2946" i="7"/>
  <c r="K2945" i="7"/>
  <c r="E2945" i="7" s="1"/>
  <c r="K2944" i="7"/>
  <c r="E2944" i="7" s="1"/>
  <c r="K2943" i="7"/>
  <c r="K2942" i="7"/>
  <c r="E2942" i="7" s="1"/>
  <c r="K2941" i="7"/>
  <c r="E2941" i="7" s="1"/>
  <c r="F2940" i="7"/>
  <c r="F2939" i="7"/>
  <c r="F2938" i="7"/>
  <c r="F2937" i="7"/>
  <c r="F2936" i="7"/>
  <c r="K2935" i="7"/>
  <c r="K2934" i="7"/>
  <c r="K2933" i="7"/>
  <c r="E2933" i="7" s="1"/>
  <c r="K2932" i="7"/>
  <c r="F2932" i="7" s="1"/>
  <c r="K2931" i="7"/>
  <c r="E2931" i="7" s="1"/>
  <c r="K2930" i="7"/>
  <c r="F2930" i="7" s="1"/>
  <c r="K2929" i="7"/>
  <c r="F2929" i="7" s="1"/>
  <c r="K2928" i="7"/>
  <c r="K2927" i="7"/>
  <c r="E2927" i="7" s="1"/>
  <c r="K2926" i="7"/>
  <c r="F2926" i="7" s="1"/>
  <c r="K2925" i="7"/>
  <c r="F2925" i="7" s="1"/>
  <c r="K2924" i="7"/>
  <c r="K2923" i="7"/>
  <c r="K2922" i="7"/>
  <c r="K2921" i="7"/>
  <c r="E2921" i="7" s="1"/>
  <c r="K2920" i="7"/>
  <c r="K2919" i="7"/>
  <c r="F2919" i="7" s="1"/>
  <c r="K2918" i="7"/>
  <c r="K2917" i="7"/>
  <c r="F2917" i="7" s="1"/>
  <c r="K2916" i="7"/>
  <c r="F2916" i="7" s="1"/>
  <c r="K2915" i="7"/>
  <c r="E2915" i="7" s="1"/>
  <c r="K2914" i="7"/>
  <c r="K2913" i="7"/>
  <c r="F2913" i="7" s="1"/>
  <c r="K2912" i="7"/>
  <c r="K2911" i="7"/>
  <c r="K2910" i="7"/>
  <c r="K2909" i="7"/>
  <c r="F2909" i="7" s="1"/>
  <c r="K2908" i="7"/>
  <c r="K2907" i="7"/>
  <c r="K2906" i="7"/>
  <c r="E2906" i="7" s="1"/>
  <c r="K2905" i="7"/>
  <c r="F2905" i="7" s="1"/>
  <c r="F2904" i="7"/>
  <c r="F2903" i="7"/>
  <c r="F2902" i="7"/>
  <c r="F2901" i="7"/>
  <c r="K2900" i="7"/>
  <c r="E2900" i="7" s="1"/>
  <c r="K2899" i="7"/>
  <c r="K2898" i="7"/>
  <c r="K2897" i="7"/>
  <c r="F2897" i="7" s="1"/>
  <c r="K2896" i="7"/>
  <c r="E2896" i="7" s="1"/>
  <c r="K2895" i="7"/>
  <c r="E2895" i="7" s="1"/>
  <c r="K2894" i="7"/>
  <c r="K2893" i="7"/>
  <c r="E2893" i="7" s="1"/>
  <c r="F2892" i="7"/>
  <c r="F2891" i="7"/>
  <c r="F2890" i="7"/>
  <c r="F2889" i="7"/>
  <c r="F2888" i="7"/>
  <c r="K2887" i="7"/>
  <c r="E2887" i="7" s="1"/>
  <c r="K2886" i="7"/>
  <c r="K2885" i="7"/>
  <c r="E2885" i="7" s="1"/>
  <c r="K2884" i="7"/>
  <c r="E2884" i="7" s="1"/>
  <c r="K2883" i="7"/>
  <c r="F2883" i="7" s="1"/>
  <c r="K2882" i="7"/>
  <c r="F2882" i="7" s="1"/>
  <c r="K2881" i="7"/>
  <c r="E2881" i="7" s="1"/>
  <c r="K2880" i="7"/>
  <c r="E2880" i="7" s="1"/>
  <c r="K2879" i="7"/>
  <c r="K2878" i="7"/>
  <c r="E2878" i="7" s="1"/>
  <c r="K2877" i="7"/>
  <c r="E2877" i="7" s="1"/>
  <c r="K2876" i="7"/>
  <c r="K2875" i="7"/>
  <c r="K2874" i="7"/>
  <c r="E2874" i="7" s="1"/>
  <c r="K2873" i="7"/>
  <c r="E2873" i="7" s="1"/>
  <c r="K2872" i="7"/>
  <c r="E2872" i="7" s="1"/>
  <c r="K2871" i="7"/>
  <c r="F2871" i="7" s="1"/>
  <c r="K2870" i="7"/>
  <c r="K2869" i="7"/>
  <c r="E2869" i="7" s="1"/>
  <c r="K2868" i="7"/>
  <c r="K2867" i="7"/>
  <c r="K2866" i="7"/>
  <c r="K2865" i="7"/>
  <c r="F2865" i="7" s="1"/>
  <c r="K2864" i="7"/>
  <c r="K2863" i="7"/>
  <c r="E2863" i="7" s="1"/>
  <c r="F2862" i="7"/>
  <c r="F2861" i="7"/>
  <c r="F2860" i="7"/>
  <c r="F2859" i="7"/>
  <c r="K2858" i="7"/>
  <c r="F2858" i="7" s="1"/>
  <c r="K2857" i="7"/>
  <c r="E2857" i="7" s="1"/>
  <c r="K2856" i="7"/>
  <c r="K2855" i="7"/>
  <c r="F2855" i="7" s="1"/>
  <c r="K2854" i="7"/>
  <c r="K2853" i="7"/>
  <c r="E2853" i="7" s="1"/>
  <c r="K2852" i="7"/>
  <c r="E2852" i="7" s="1"/>
  <c r="K2851" i="7"/>
  <c r="K2850" i="7"/>
  <c r="K2849" i="7"/>
  <c r="K2848" i="7"/>
  <c r="E2848" i="7" s="1"/>
  <c r="F2847" i="7"/>
  <c r="F2846" i="7"/>
  <c r="F2845" i="7"/>
  <c r="F2844" i="7"/>
  <c r="F2843" i="7"/>
  <c r="F2842" i="7"/>
  <c r="K2841" i="7"/>
  <c r="E2841" i="7" s="1"/>
  <c r="K2840" i="7"/>
  <c r="K2839" i="7"/>
  <c r="F2838" i="7"/>
  <c r="F2837" i="7"/>
  <c r="F2836" i="7"/>
  <c r="K2835" i="7"/>
  <c r="K2834" i="7"/>
  <c r="E2834" i="7" s="1"/>
  <c r="K2833" i="7"/>
  <c r="F2833" i="7" s="1"/>
  <c r="K2832" i="7"/>
  <c r="K2831" i="7"/>
  <c r="K2830" i="7"/>
  <c r="K2829" i="7"/>
  <c r="E2829" i="7" s="1"/>
  <c r="K2828" i="7"/>
  <c r="F2828" i="7" s="1"/>
  <c r="K2827" i="7"/>
  <c r="K2826" i="7"/>
  <c r="K2825" i="7"/>
  <c r="F2825" i="7" s="1"/>
  <c r="K2824" i="7"/>
  <c r="F2824" i="7" s="1"/>
  <c r="K2823" i="7"/>
  <c r="K2822" i="7"/>
  <c r="K2821" i="7"/>
  <c r="F2821" i="7" s="1"/>
  <c r="K2820" i="7"/>
  <c r="K2819" i="7"/>
  <c r="E2819" i="7" s="1"/>
  <c r="K2818" i="7"/>
  <c r="F2818" i="7" s="1"/>
  <c r="K2817" i="7"/>
  <c r="F2817" i="7" s="1"/>
  <c r="K2816" i="7"/>
  <c r="F2816" i="7" s="1"/>
  <c r="K2815" i="7"/>
  <c r="K2814" i="7"/>
  <c r="K2813" i="7"/>
  <c r="F2813" i="7" s="1"/>
  <c r="F2812" i="7"/>
  <c r="F2811" i="7"/>
  <c r="F2810" i="7"/>
  <c r="F2809" i="7"/>
  <c r="K2808" i="7"/>
  <c r="E2808" i="7" s="1"/>
  <c r="K2807" i="7"/>
  <c r="K2806" i="7"/>
  <c r="K2805" i="7"/>
  <c r="E2805" i="7" s="1"/>
  <c r="F2804" i="7"/>
  <c r="F2803" i="7"/>
  <c r="F2802" i="7"/>
  <c r="F2801" i="7"/>
  <c r="K2800" i="7"/>
  <c r="F2800" i="7" s="1"/>
  <c r="K2799" i="7"/>
  <c r="K2798" i="7"/>
  <c r="K2797" i="7"/>
  <c r="E2797" i="7" s="1"/>
  <c r="F2796" i="7"/>
  <c r="F2795" i="7"/>
  <c r="F2794" i="7"/>
  <c r="K2793" i="7"/>
  <c r="F2793" i="7" s="1"/>
  <c r="K2792" i="7"/>
  <c r="E2792" i="7" s="1"/>
  <c r="K2791" i="7"/>
  <c r="K2790" i="7"/>
  <c r="E2790" i="7" s="1"/>
  <c r="K2789" i="7"/>
  <c r="E2789" i="7" s="1"/>
  <c r="K2788" i="7"/>
  <c r="E2788" i="7" s="1"/>
  <c r="K2787" i="7"/>
  <c r="K2786" i="7"/>
  <c r="K2785" i="7"/>
  <c r="E2785" i="7" s="1"/>
  <c r="K2784" i="7"/>
  <c r="F2784" i="7" s="1"/>
  <c r="K2783" i="7"/>
  <c r="K2782" i="7"/>
  <c r="K2781" i="7"/>
  <c r="F2781" i="7" s="1"/>
  <c r="E2781" i="7"/>
  <c r="K2780" i="7"/>
  <c r="K2779" i="7"/>
  <c r="K2778" i="7"/>
  <c r="F2778" i="7" s="1"/>
  <c r="K2777" i="7"/>
  <c r="K2776" i="7"/>
  <c r="K2775" i="7"/>
  <c r="F2775" i="7" s="1"/>
  <c r="K2774" i="7"/>
  <c r="F2774" i="7" s="1"/>
  <c r="K2773" i="7"/>
  <c r="F2773" i="7" s="1"/>
  <c r="K2772" i="7"/>
  <c r="K2771" i="7"/>
  <c r="K2770" i="7"/>
  <c r="E2770" i="7" s="1"/>
  <c r="K2769" i="7"/>
  <c r="F2769" i="7" s="1"/>
  <c r="K2768" i="7"/>
  <c r="K2767" i="7"/>
  <c r="F2767" i="7" s="1"/>
  <c r="K2766" i="7"/>
  <c r="K2765" i="7"/>
  <c r="F2765" i="7" s="1"/>
  <c r="K2764" i="7"/>
  <c r="E2764" i="7" s="1"/>
  <c r="K2763" i="7"/>
  <c r="K2762" i="7"/>
  <c r="F2762" i="7" s="1"/>
  <c r="K2761" i="7"/>
  <c r="F2761" i="7" s="1"/>
  <c r="K2760" i="7"/>
  <c r="F2760" i="7" s="1"/>
  <c r="K2759" i="7"/>
  <c r="E2759" i="7" s="1"/>
  <c r="F2758" i="7"/>
  <c r="F2757" i="7"/>
  <c r="F2756" i="7"/>
  <c r="F2755" i="7"/>
  <c r="F2754" i="7"/>
  <c r="F2753" i="7"/>
  <c r="F2752" i="7"/>
  <c r="F2751" i="7"/>
  <c r="F2750" i="7"/>
  <c r="K2749" i="7"/>
  <c r="F2749" i="7" s="1"/>
  <c r="K2748" i="7"/>
  <c r="F2748" i="7" s="1"/>
  <c r="K2747" i="7"/>
  <c r="F2747" i="7" s="1"/>
  <c r="K2746" i="7"/>
  <c r="F2746" i="7" s="1"/>
  <c r="K2745" i="7"/>
  <c r="K2744" i="7"/>
  <c r="K2743" i="7"/>
  <c r="K2742" i="7"/>
  <c r="F2742" i="7" s="1"/>
  <c r="K2741" i="7"/>
  <c r="F2741" i="7" s="1"/>
  <c r="K2740" i="7"/>
  <c r="E2740" i="7" s="1"/>
  <c r="K2739" i="7"/>
  <c r="F2739" i="7" s="1"/>
  <c r="K2738" i="7"/>
  <c r="E2738" i="7" s="1"/>
  <c r="K2737" i="7"/>
  <c r="E2737" i="7" s="1"/>
  <c r="K2736" i="7"/>
  <c r="E2736" i="7" s="1"/>
  <c r="K2735" i="7"/>
  <c r="K2734" i="7"/>
  <c r="F2734" i="7" s="1"/>
  <c r="K2733" i="7"/>
  <c r="F2733" i="7" s="1"/>
  <c r="K2732" i="7"/>
  <c r="E2732" i="7" s="1"/>
  <c r="K2731" i="7"/>
  <c r="K2730" i="7"/>
  <c r="E2730" i="7" s="1"/>
  <c r="K2729" i="7"/>
  <c r="F2729" i="7" s="1"/>
  <c r="K2728" i="7"/>
  <c r="K2727" i="7"/>
  <c r="F2727" i="7" s="1"/>
  <c r="K2726" i="7"/>
  <c r="F2726" i="7" s="1"/>
  <c r="K2725" i="7"/>
  <c r="K2724" i="7"/>
  <c r="E2724" i="7" s="1"/>
  <c r="K2723" i="7"/>
  <c r="E2723" i="7" s="1"/>
  <c r="K2722" i="7"/>
  <c r="F2722" i="7" s="1"/>
  <c r="K2721" i="7"/>
  <c r="F2721" i="7" s="1"/>
  <c r="K2720" i="7"/>
  <c r="E2720" i="7" s="1"/>
  <c r="K2719" i="7"/>
  <c r="K2718" i="7"/>
  <c r="K2717" i="7"/>
  <c r="E2717" i="7" s="1"/>
  <c r="K2716" i="7"/>
  <c r="K2715" i="7"/>
  <c r="K2714" i="7"/>
  <c r="F2714" i="7" s="1"/>
  <c r="F2713" i="7"/>
  <c r="F2712" i="7"/>
  <c r="F2711" i="7"/>
  <c r="F2710" i="7"/>
  <c r="F2709" i="7"/>
  <c r="F2708" i="7"/>
  <c r="F2707" i="7"/>
  <c r="F2706" i="7"/>
  <c r="K2705" i="7"/>
  <c r="F2705" i="7" s="1"/>
  <c r="K2704" i="7"/>
  <c r="F2703" i="7"/>
  <c r="F2702" i="7"/>
  <c r="F2701" i="7"/>
  <c r="F2700" i="7"/>
  <c r="F2699" i="7"/>
  <c r="F2698" i="7"/>
  <c r="F2697" i="7"/>
  <c r="K2696" i="7"/>
  <c r="F2696" i="7" s="1"/>
  <c r="K2695" i="7"/>
  <c r="E2695" i="7" s="1"/>
  <c r="K2694" i="7"/>
  <c r="F2694" i="7" s="1"/>
  <c r="F2693" i="7"/>
  <c r="F2692" i="7"/>
  <c r="F2691" i="7"/>
  <c r="F2690" i="7"/>
  <c r="F2689" i="7"/>
  <c r="F2688" i="7"/>
  <c r="F2687" i="7"/>
  <c r="K2686" i="7"/>
  <c r="E2686" i="7" s="1"/>
  <c r="K2685" i="7"/>
  <c r="E2685" i="7" s="1"/>
  <c r="K2684" i="7"/>
  <c r="F2684" i="7" s="1"/>
  <c r="K2683" i="7"/>
  <c r="F2683" i="7" s="1"/>
  <c r="K2682" i="7"/>
  <c r="K2681" i="7"/>
  <c r="E2681" i="7" s="1"/>
  <c r="K2680" i="7"/>
  <c r="E2680" i="7" s="1"/>
  <c r="K2679" i="7"/>
  <c r="K2678" i="7"/>
  <c r="E2678" i="7" s="1"/>
  <c r="K2677" i="7"/>
  <c r="F2677" i="7" s="1"/>
  <c r="K2676" i="7"/>
  <c r="E2676" i="7" s="1"/>
  <c r="K2675" i="7"/>
  <c r="E2675" i="7" s="1"/>
  <c r="K2674" i="7"/>
  <c r="F2674" i="7" s="1"/>
  <c r="F2673" i="7"/>
  <c r="F2672" i="7"/>
  <c r="F2671" i="7"/>
  <c r="F2670" i="7"/>
  <c r="F2669" i="7"/>
  <c r="F2668" i="7"/>
  <c r="F2667" i="7"/>
  <c r="K2666" i="7"/>
  <c r="K2665" i="7"/>
  <c r="K2664" i="7"/>
  <c r="F2664" i="7" s="1"/>
  <c r="K2663" i="7"/>
  <c r="K2662" i="7"/>
  <c r="K2661" i="7"/>
  <c r="E2661" i="7" s="1"/>
  <c r="K2660" i="7"/>
  <c r="E2660" i="7" s="1"/>
  <c r="K2659" i="7"/>
  <c r="F2659" i="7" s="1"/>
  <c r="K2658" i="7"/>
  <c r="E2658" i="7" s="1"/>
  <c r="K2657" i="7"/>
  <c r="K2656" i="7"/>
  <c r="F2656" i="7" s="1"/>
  <c r="K2655" i="7"/>
  <c r="E2655" i="7" s="1"/>
  <c r="K2654" i="7"/>
  <c r="F2654" i="7" s="1"/>
  <c r="K2653" i="7"/>
  <c r="K2652" i="7"/>
  <c r="E2652" i="7" s="1"/>
  <c r="K2651" i="7"/>
  <c r="K2650" i="7"/>
  <c r="F2650" i="7" s="1"/>
  <c r="K2649" i="7"/>
  <c r="K2648" i="7"/>
  <c r="K2647" i="7"/>
  <c r="F2647" i="7" s="1"/>
  <c r="K2646" i="7"/>
  <c r="F2646" i="7" s="1"/>
  <c r="K2645" i="7"/>
  <c r="K2644" i="7"/>
  <c r="F2644" i="7" s="1"/>
  <c r="K2643" i="7"/>
  <c r="K2642" i="7"/>
  <c r="E2642" i="7" s="1"/>
  <c r="K2641" i="7"/>
  <c r="K2640" i="7"/>
  <c r="E2640" i="7" s="1"/>
  <c r="K2639" i="7"/>
  <c r="K2638" i="7"/>
  <c r="F2638" i="7" s="1"/>
  <c r="K2637" i="7"/>
  <c r="F2637" i="7" s="1"/>
  <c r="K2636" i="7"/>
  <c r="E2636" i="7" s="1"/>
  <c r="K2635" i="7"/>
  <c r="E2635" i="7" s="1"/>
  <c r="K2634" i="7"/>
  <c r="K2633" i="7"/>
  <c r="E2633" i="7" s="1"/>
  <c r="F2632" i="7"/>
  <c r="F2631" i="7"/>
  <c r="F2630" i="7"/>
  <c r="F2629" i="7"/>
  <c r="F2628" i="7"/>
  <c r="F2627" i="7"/>
  <c r="F2626" i="7"/>
  <c r="K2625" i="7"/>
  <c r="E2625" i="7" s="1"/>
  <c r="K2624" i="7"/>
  <c r="E2624" i="7" s="1"/>
  <c r="K2623" i="7"/>
  <c r="F2623" i="7" s="1"/>
  <c r="K2622" i="7"/>
  <c r="F2622" i="7" s="1"/>
  <c r="K2621" i="7"/>
  <c r="F2621" i="7" s="1"/>
  <c r="K2620" i="7"/>
  <c r="F2620" i="7" s="1"/>
  <c r="K2619" i="7"/>
  <c r="E2619" i="7" s="1"/>
  <c r="K2618" i="7"/>
  <c r="E2618" i="7" s="1"/>
  <c r="K2617" i="7"/>
  <c r="F2617" i="7" s="1"/>
  <c r="K2616" i="7"/>
  <c r="K2615" i="7"/>
  <c r="F2615" i="7" s="1"/>
  <c r="K2614" i="7"/>
  <c r="E2614" i="7" s="1"/>
  <c r="K2613" i="7"/>
  <c r="E2613" i="7" s="1"/>
  <c r="K2612" i="7"/>
  <c r="K2611" i="7"/>
  <c r="F2611" i="7" s="1"/>
  <c r="K2610" i="7"/>
  <c r="F2610" i="7" s="1"/>
  <c r="K2609" i="7"/>
  <c r="K2608" i="7"/>
  <c r="E2608" i="7" s="1"/>
  <c r="K2607" i="7"/>
  <c r="K2606" i="7"/>
  <c r="F2606" i="7" s="1"/>
  <c r="K2605" i="7"/>
  <c r="F2605" i="7" s="1"/>
  <c r="K2604" i="7"/>
  <c r="F2604" i="7" s="1"/>
  <c r="K2603" i="7"/>
  <c r="E2603" i="7" s="1"/>
  <c r="K2602" i="7"/>
  <c r="K2601" i="7"/>
  <c r="K2600" i="7"/>
  <c r="F2600" i="7" s="1"/>
  <c r="K2599" i="7"/>
  <c r="F2599" i="7" s="1"/>
  <c r="F2598" i="7"/>
  <c r="F2597" i="7"/>
  <c r="F2596" i="7"/>
  <c r="F2595" i="7"/>
  <c r="F2594" i="7"/>
  <c r="F2593" i="7"/>
  <c r="F2592" i="7"/>
  <c r="K2591" i="7"/>
  <c r="E2591" i="7" s="1"/>
  <c r="K2590" i="7"/>
  <c r="F2590" i="7" s="1"/>
  <c r="K2589" i="7"/>
  <c r="K2588" i="7"/>
  <c r="K2587" i="7"/>
  <c r="K2586" i="7"/>
  <c r="F2586" i="7" s="1"/>
  <c r="E2586" i="7"/>
  <c r="K2585" i="7"/>
  <c r="E2585" i="7" s="1"/>
  <c r="K2584" i="7"/>
  <c r="E2584" i="7" s="1"/>
  <c r="K2583" i="7"/>
  <c r="E2583" i="7" s="1"/>
  <c r="K2582" i="7"/>
  <c r="E2582" i="7" s="1"/>
  <c r="K2581" i="7"/>
  <c r="K2580" i="7"/>
  <c r="E2580" i="7" s="1"/>
  <c r="K2579" i="7"/>
  <c r="K2578" i="7"/>
  <c r="E2578" i="7" s="1"/>
  <c r="K2577" i="7"/>
  <c r="E2577" i="7" s="1"/>
  <c r="K2576" i="7"/>
  <c r="K2575" i="7"/>
  <c r="E2575" i="7" s="1"/>
  <c r="F2575" i="7"/>
  <c r="F2574" i="7"/>
  <c r="F2573" i="7"/>
  <c r="F2572" i="7"/>
  <c r="F2571" i="7"/>
  <c r="F2570" i="7"/>
  <c r="F2569" i="7"/>
  <c r="F2568" i="7"/>
  <c r="K2567" i="7"/>
  <c r="E2567" i="7" s="1"/>
  <c r="F2566" i="7"/>
  <c r="F2565" i="7"/>
  <c r="F2564" i="7"/>
  <c r="F2563" i="7"/>
  <c r="F2562" i="7"/>
  <c r="K2561" i="7"/>
  <c r="K2560" i="7"/>
  <c r="E2560" i="7" s="1"/>
  <c r="F2560" i="7"/>
  <c r="K2559" i="7"/>
  <c r="E2559" i="7" s="1"/>
  <c r="K2558" i="7"/>
  <c r="F2558" i="7" s="1"/>
  <c r="K2557" i="7"/>
  <c r="K2556" i="7"/>
  <c r="E2556" i="7" s="1"/>
  <c r="K2555" i="7"/>
  <c r="F2555" i="7" s="1"/>
  <c r="K2554" i="7"/>
  <c r="E2554" i="7" s="1"/>
  <c r="K2553" i="7"/>
  <c r="E2553" i="7" s="1"/>
  <c r="K2552" i="7"/>
  <c r="F2552" i="7" s="1"/>
  <c r="K2551" i="7"/>
  <c r="E2551" i="7" s="1"/>
  <c r="K2550" i="7"/>
  <c r="E2550" i="7" s="1"/>
  <c r="F2549" i="7"/>
  <c r="F2548" i="7"/>
  <c r="F2547" i="7"/>
  <c r="F2546" i="7"/>
  <c r="F2545" i="7"/>
  <c r="F2544" i="7"/>
  <c r="F2543" i="7"/>
  <c r="F2542" i="7"/>
  <c r="F2541" i="7"/>
  <c r="K2540" i="7"/>
  <c r="F2540" i="7" s="1"/>
  <c r="K2539" i="7"/>
  <c r="F2539" i="7" s="1"/>
  <c r="K2538" i="7"/>
  <c r="F2538" i="7" s="1"/>
  <c r="K2537" i="7"/>
  <c r="F2537" i="7" s="1"/>
  <c r="E2537" i="7"/>
  <c r="K2536" i="7"/>
  <c r="K2535" i="7"/>
  <c r="F2535" i="7" s="1"/>
  <c r="K2534" i="7"/>
  <c r="F2534" i="7" s="1"/>
  <c r="K2533" i="7"/>
  <c r="E2533" i="7" s="1"/>
  <c r="K2532" i="7"/>
  <c r="K2531" i="7"/>
  <c r="K2530" i="7"/>
  <c r="F2530" i="7" s="1"/>
  <c r="K2529" i="7"/>
  <c r="E2529" i="7" s="1"/>
  <c r="K2528" i="7"/>
  <c r="K2527" i="7"/>
  <c r="F2527" i="7" s="1"/>
  <c r="K2526" i="7"/>
  <c r="K2525" i="7"/>
  <c r="K2524" i="7"/>
  <c r="K2523" i="7"/>
  <c r="K2522" i="7"/>
  <c r="K2521" i="7"/>
  <c r="K2520" i="7"/>
  <c r="K2519" i="7"/>
  <c r="F2519" i="7" s="1"/>
  <c r="K2518" i="7"/>
  <c r="E2518" i="7" s="1"/>
  <c r="K2517" i="7"/>
  <c r="F2517" i="7" s="1"/>
  <c r="K2516" i="7"/>
  <c r="E2516" i="7" s="1"/>
  <c r="K2515" i="7"/>
  <c r="K2514" i="7"/>
  <c r="F2514" i="7" s="1"/>
  <c r="K2513" i="7"/>
  <c r="K2512" i="7"/>
  <c r="K2511" i="7"/>
  <c r="F2511" i="7" s="1"/>
  <c r="F2510" i="7"/>
  <c r="F2509" i="7"/>
  <c r="F2508" i="7"/>
  <c r="F2507" i="7"/>
  <c r="F2506" i="7"/>
  <c r="F2505" i="7"/>
  <c r="F2504" i="7"/>
  <c r="K2503" i="7"/>
  <c r="F2503" i="7" s="1"/>
  <c r="K2502" i="7"/>
  <c r="E2502" i="7" s="1"/>
  <c r="K2501" i="7"/>
  <c r="K2500" i="7"/>
  <c r="K2499" i="7"/>
  <c r="K2498" i="7"/>
  <c r="K2497" i="7"/>
  <c r="E2497" i="7" s="1"/>
  <c r="K2496" i="7"/>
  <c r="E2496" i="7" s="1"/>
  <c r="K2495" i="7"/>
  <c r="K2494" i="7"/>
  <c r="E2494" i="7" s="1"/>
  <c r="K2493" i="7"/>
  <c r="E2493" i="7" s="1"/>
  <c r="K2492" i="7"/>
  <c r="F2492" i="7" s="1"/>
  <c r="K2491" i="7"/>
  <c r="F2491" i="7" s="1"/>
  <c r="K2490" i="7"/>
  <c r="E2490" i="7" s="1"/>
  <c r="K2489" i="7"/>
  <c r="F2489" i="7" s="1"/>
  <c r="K2488" i="7"/>
  <c r="K2487" i="7"/>
  <c r="E2487" i="7" s="1"/>
  <c r="K2486" i="7"/>
  <c r="F2486" i="7" s="1"/>
  <c r="K2485" i="7"/>
  <c r="K2484" i="7"/>
  <c r="K2483" i="7"/>
  <c r="K2482" i="7"/>
  <c r="E2482" i="7" s="1"/>
  <c r="K2481" i="7"/>
  <c r="K2480" i="7"/>
  <c r="E2480" i="7" s="1"/>
  <c r="K2479" i="7"/>
  <c r="K2478" i="7"/>
  <c r="K2477" i="7"/>
  <c r="K2476" i="7"/>
  <c r="E2476" i="7" s="1"/>
  <c r="K2475" i="7"/>
  <c r="F2475" i="7" s="1"/>
  <c r="K2474" i="7"/>
  <c r="E2474" i="7" s="1"/>
  <c r="K2473" i="7"/>
  <c r="F2473" i="7" s="1"/>
  <c r="K2472" i="7"/>
  <c r="F2472" i="7" s="1"/>
  <c r="K2471" i="7"/>
  <c r="K2470" i="7"/>
  <c r="K2469" i="7"/>
  <c r="K2468" i="7"/>
  <c r="E2468" i="7" s="1"/>
  <c r="K2467" i="7"/>
  <c r="K2466" i="7"/>
  <c r="F2465" i="7"/>
  <c r="F2464" i="7"/>
  <c r="F2463" i="7"/>
  <c r="F2462" i="7"/>
  <c r="F2461" i="7"/>
  <c r="F2460" i="7"/>
  <c r="F2459" i="7"/>
  <c r="F2458" i="7"/>
  <c r="K2457" i="7"/>
  <c r="F2456" i="7"/>
  <c r="F2455" i="7"/>
  <c r="F2454" i="7"/>
  <c r="F2453" i="7"/>
  <c r="F2452" i="7"/>
  <c r="K2451" i="7"/>
  <c r="F2451" i="7" s="1"/>
  <c r="K2450" i="7"/>
  <c r="E2450" i="7" s="1"/>
  <c r="K2449" i="7"/>
  <c r="K2448" i="7"/>
  <c r="F2448" i="7" s="1"/>
  <c r="K2447" i="7"/>
  <c r="K2446" i="7"/>
  <c r="K2445" i="7"/>
  <c r="F2444" i="7"/>
  <c r="F2443" i="7"/>
  <c r="F2442" i="7"/>
  <c r="F2441" i="7"/>
  <c r="F2440" i="7"/>
  <c r="K2439" i="7"/>
  <c r="F2439" i="7" s="1"/>
  <c r="K2438" i="7"/>
  <c r="E2438" i="7" s="1"/>
  <c r="K2437" i="7"/>
  <c r="K2436" i="7"/>
  <c r="E2436" i="7" s="1"/>
  <c r="K2435" i="7"/>
  <c r="K2434" i="7"/>
  <c r="K2433" i="7"/>
  <c r="F2432" i="7"/>
  <c r="F2431" i="7"/>
  <c r="F2430" i="7"/>
  <c r="F2429" i="7"/>
  <c r="F2428" i="7"/>
  <c r="F2427" i="7"/>
  <c r="K2426" i="7"/>
  <c r="E2426" i="7" s="1"/>
  <c r="K2425" i="7"/>
  <c r="K2424" i="7"/>
  <c r="F2424" i="7" s="1"/>
  <c r="K2423" i="7"/>
  <c r="F2423" i="7" s="1"/>
  <c r="K2422" i="7"/>
  <c r="F2422" i="7" s="1"/>
  <c r="K2421" i="7"/>
  <c r="K2420" i="7"/>
  <c r="K2419" i="7"/>
  <c r="F2419" i="7" s="1"/>
  <c r="K2418" i="7"/>
  <c r="E2418" i="7" s="1"/>
  <c r="K2417" i="7"/>
  <c r="F2417" i="7" s="1"/>
  <c r="K2416" i="7"/>
  <c r="F2416" i="7" s="1"/>
  <c r="K2415" i="7"/>
  <c r="K2414" i="7"/>
  <c r="E2414" i="7" s="1"/>
  <c r="K2413" i="7"/>
  <c r="K2412" i="7"/>
  <c r="E2412" i="7" s="1"/>
  <c r="K2411" i="7"/>
  <c r="K2410" i="7"/>
  <c r="F2410" i="7" s="1"/>
  <c r="K2409" i="7"/>
  <c r="F2409" i="7" s="1"/>
  <c r="K2408" i="7"/>
  <c r="F2408" i="7" s="1"/>
  <c r="K2407" i="7"/>
  <c r="K2406" i="7"/>
  <c r="E2406" i="7" s="1"/>
  <c r="K2405" i="7"/>
  <c r="K2404" i="7"/>
  <c r="K2403" i="7"/>
  <c r="K2402" i="7"/>
  <c r="K2401" i="7"/>
  <c r="F2401" i="7" s="1"/>
  <c r="K2400" i="7"/>
  <c r="K2399" i="7"/>
  <c r="E2399" i="7" s="1"/>
  <c r="K2398" i="7"/>
  <c r="F2398" i="7" s="1"/>
  <c r="K2397" i="7"/>
  <c r="K2396" i="7"/>
  <c r="K2395" i="7"/>
  <c r="F2395" i="7" s="1"/>
  <c r="K2394" i="7"/>
  <c r="E2394" i="7" s="1"/>
  <c r="F2393" i="7"/>
  <c r="F2392" i="7"/>
  <c r="F2391" i="7"/>
  <c r="F2390" i="7"/>
  <c r="F2389" i="7"/>
  <c r="F2388" i="7"/>
  <c r="F2387" i="7"/>
  <c r="K2386" i="7"/>
  <c r="E2386" i="7" s="1"/>
  <c r="K2385" i="7"/>
  <c r="K2384" i="7"/>
  <c r="K2383" i="7"/>
  <c r="E2383" i="7" s="1"/>
  <c r="K2382" i="7"/>
  <c r="F2382" i="7" s="1"/>
  <c r="K2381" i="7"/>
  <c r="F2381" i="7" s="1"/>
  <c r="K2380" i="7"/>
  <c r="E2380" i="7" s="1"/>
  <c r="K2379" i="7"/>
  <c r="K2378" i="7"/>
  <c r="K2377" i="7"/>
  <c r="F2377" i="7" s="1"/>
  <c r="K2376" i="7"/>
  <c r="E2376" i="7" s="1"/>
  <c r="K2375" i="7"/>
  <c r="F2375" i="7" s="1"/>
  <c r="K2374" i="7"/>
  <c r="K2373" i="7"/>
  <c r="F2373" i="7" s="1"/>
  <c r="K2372" i="7"/>
  <c r="F2372" i="7" s="1"/>
  <c r="K2371" i="7"/>
  <c r="K2370" i="7"/>
  <c r="K2369" i="7"/>
  <c r="K2368" i="7"/>
  <c r="E2368" i="7" s="1"/>
  <c r="K2367" i="7"/>
  <c r="F2367" i="7" s="1"/>
  <c r="K2366" i="7"/>
  <c r="K2365" i="7"/>
  <c r="F2365" i="7" s="1"/>
  <c r="K2364" i="7"/>
  <c r="E2364" i="7" s="1"/>
  <c r="K2363" i="7"/>
  <c r="F2363" i="7" s="1"/>
  <c r="F2362" i="7"/>
  <c r="F2361" i="7"/>
  <c r="F2360" i="7"/>
  <c r="F2359" i="7"/>
  <c r="F2358" i="7"/>
  <c r="F2357" i="7"/>
  <c r="F2356" i="7"/>
  <c r="F2355" i="7"/>
  <c r="F2354" i="7"/>
  <c r="K2353" i="7"/>
  <c r="F2353" i="7" s="1"/>
  <c r="K2352" i="7"/>
  <c r="K2351" i="7"/>
  <c r="F2351" i="7" s="1"/>
  <c r="K2350" i="7"/>
  <c r="E2350" i="7" s="1"/>
  <c r="K2349" i="7"/>
  <c r="E2349" i="7" s="1"/>
  <c r="K2348" i="7"/>
  <c r="F2348" i="7" s="1"/>
  <c r="K2347" i="7"/>
  <c r="K2346" i="7"/>
  <c r="K2345" i="7"/>
  <c r="F2345" i="7" s="1"/>
  <c r="K2344" i="7"/>
  <c r="E2344" i="7" s="1"/>
  <c r="K2343" i="7"/>
  <c r="K2342" i="7"/>
  <c r="F2342" i="7" s="1"/>
  <c r="K2341" i="7"/>
  <c r="F2341" i="7" s="1"/>
  <c r="K2340" i="7"/>
  <c r="F2340" i="7" s="1"/>
  <c r="K2339" i="7"/>
  <c r="E2339" i="7" s="1"/>
  <c r="K2338" i="7"/>
  <c r="K2337" i="7"/>
  <c r="K2336" i="7"/>
  <c r="E2336" i="7" s="1"/>
  <c r="K2335" i="7"/>
  <c r="F2335" i="7" s="1"/>
  <c r="F2334" i="7"/>
  <c r="F2333" i="7"/>
  <c r="F2332" i="7"/>
  <c r="F2331" i="7"/>
  <c r="F2330" i="7"/>
  <c r="F2329" i="7"/>
  <c r="F2328" i="7"/>
  <c r="K2327" i="7"/>
  <c r="F2327" i="7" s="1"/>
  <c r="K2326" i="7"/>
  <c r="E2326" i="7" s="1"/>
  <c r="K2325" i="7"/>
  <c r="F2325" i="7" s="1"/>
  <c r="K2324" i="7"/>
  <c r="K2323" i="7"/>
  <c r="F2323" i="7" s="1"/>
  <c r="K2322" i="7"/>
  <c r="E2322" i="7" s="1"/>
  <c r="K2321" i="7"/>
  <c r="E2321" i="7" s="1"/>
  <c r="K2320" i="7"/>
  <c r="K2319" i="7"/>
  <c r="K2318" i="7"/>
  <c r="E2318" i="7" s="1"/>
  <c r="K2317" i="7"/>
  <c r="F2317" i="7" s="1"/>
  <c r="K2316" i="7"/>
  <c r="K2315" i="7"/>
  <c r="K2314" i="7"/>
  <c r="K2313" i="7"/>
  <c r="K2312" i="7"/>
  <c r="K2311" i="7"/>
  <c r="K2310" i="7"/>
  <c r="E2310" i="7" s="1"/>
  <c r="K2309" i="7"/>
  <c r="E2309" i="7" s="1"/>
  <c r="F2308" i="7"/>
  <c r="F2307" i="7"/>
  <c r="F2306" i="7"/>
  <c r="F2305" i="7"/>
  <c r="K2304" i="7"/>
  <c r="K2303" i="7"/>
  <c r="E2303" i="7" s="1"/>
  <c r="K2302" i="7"/>
  <c r="F2302" i="7" s="1"/>
  <c r="K2301" i="7"/>
  <c r="K2300" i="7"/>
  <c r="E2300" i="7" s="1"/>
  <c r="K2299" i="7"/>
  <c r="K2298" i="7"/>
  <c r="E2298" i="7" s="1"/>
  <c r="K2297" i="7"/>
  <c r="F2297" i="7" s="1"/>
  <c r="K2296" i="7"/>
  <c r="K2295" i="7"/>
  <c r="F2294" i="7"/>
  <c r="F2293" i="7"/>
  <c r="F2292" i="7"/>
  <c r="F2291" i="7"/>
  <c r="F2290" i="7"/>
  <c r="F2289" i="7"/>
  <c r="F2288" i="7"/>
  <c r="F2287" i="7"/>
  <c r="F2286" i="7"/>
  <c r="K2285" i="7"/>
  <c r="E2285" i="7" s="1"/>
  <c r="K2284" i="7"/>
  <c r="K2283" i="7"/>
  <c r="K2282" i="7"/>
  <c r="K2281" i="7"/>
  <c r="E2281" i="7" s="1"/>
  <c r="K2280" i="7"/>
  <c r="E2280" i="7" s="1"/>
  <c r="K2279" i="7"/>
  <c r="E2279" i="7" s="1"/>
  <c r="F2278" i="7"/>
  <c r="F2277" i="7"/>
  <c r="F2276" i="7"/>
  <c r="F2275" i="7"/>
  <c r="F2274" i="7"/>
  <c r="F2273" i="7"/>
  <c r="F2272" i="7"/>
  <c r="F2271" i="7"/>
  <c r="K2270" i="7"/>
  <c r="K2269" i="7"/>
  <c r="E2269" i="7" s="1"/>
  <c r="K2268" i="7"/>
  <c r="F2268" i="7" s="1"/>
  <c r="K2267" i="7"/>
  <c r="K2266" i="7"/>
  <c r="F2266" i="7" s="1"/>
  <c r="K2265" i="7"/>
  <c r="F2265" i="7" s="1"/>
  <c r="K2264" i="7"/>
  <c r="K2263" i="7"/>
  <c r="E2263" i="7" s="1"/>
  <c r="K2262" i="7"/>
  <c r="E2262" i="7" s="1"/>
  <c r="K2261" i="7"/>
  <c r="K2260" i="7"/>
  <c r="F2260" i="7" s="1"/>
  <c r="K2259" i="7"/>
  <c r="E2259" i="7" s="1"/>
  <c r="K2258" i="7"/>
  <c r="F2258" i="7" s="1"/>
  <c r="K2257" i="7"/>
  <c r="F2257" i="7" s="1"/>
  <c r="K2256" i="7"/>
  <c r="K2255" i="7"/>
  <c r="K2254" i="7"/>
  <c r="E2254" i="7" s="1"/>
  <c r="K2253" i="7"/>
  <c r="E2253" i="7" s="1"/>
  <c r="K2252" i="7"/>
  <c r="K2251" i="7"/>
  <c r="E2251" i="7" s="1"/>
  <c r="K2250" i="7"/>
  <c r="F2250" i="7" s="1"/>
  <c r="K2249" i="7"/>
  <c r="F2249" i="7" s="1"/>
  <c r="K2248" i="7"/>
  <c r="E2248" i="7" s="1"/>
  <c r="K2247" i="7"/>
  <c r="E2247" i="7" s="1"/>
  <c r="K2246" i="7"/>
  <c r="E2246" i="7" s="1"/>
  <c r="K2245" i="7"/>
  <c r="K2244" i="7"/>
  <c r="K2243" i="7"/>
  <c r="F2243" i="7" s="1"/>
  <c r="K2242" i="7"/>
  <c r="F2242" i="7" s="1"/>
  <c r="K2241" i="7"/>
  <c r="F2241" i="7" s="1"/>
  <c r="K2240" i="7"/>
  <c r="K2239" i="7"/>
  <c r="E2239" i="7" s="1"/>
  <c r="K2238" i="7"/>
  <c r="F2237" i="7"/>
  <c r="F2236" i="7"/>
  <c r="F2235" i="7"/>
  <c r="F2234" i="7"/>
  <c r="F2233" i="7"/>
  <c r="F2232" i="7"/>
  <c r="F2231" i="7"/>
  <c r="F2230" i="7"/>
  <c r="K2229" i="7"/>
  <c r="F2229" i="7" s="1"/>
  <c r="K2228" i="7"/>
  <c r="F2227" i="7"/>
  <c r="F2226" i="7"/>
  <c r="F2225" i="7"/>
  <c r="F2224" i="7"/>
  <c r="F2223" i="7"/>
  <c r="K2222" i="7"/>
  <c r="F2222" i="7" s="1"/>
  <c r="K2221" i="7"/>
  <c r="K2220" i="7"/>
  <c r="K2219" i="7"/>
  <c r="F2219" i="7" s="1"/>
  <c r="K2218" i="7"/>
  <c r="K2217" i="7"/>
  <c r="F2217" i="7" s="1"/>
  <c r="K2216" i="7"/>
  <c r="K2215" i="7"/>
  <c r="F2215" i="7" s="1"/>
  <c r="K2214" i="7"/>
  <c r="E2214" i="7" s="1"/>
  <c r="K2213" i="7"/>
  <c r="F2212" i="7"/>
  <c r="F2211" i="7"/>
  <c r="F2210" i="7"/>
  <c r="F2209" i="7"/>
  <c r="F2208" i="7"/>
  <c r="F2207" i="7"/>
  <c r="F2206" i="7"/>
  <c r="F2205" i="7"/>
  <c r="F2204" i="7"/>
  <c r="F2203" i="7"/>
  <c r="K2202" i="7"/>
  <c r="F2202" i="7" s="1"/>
  <c r="K2201" i="7"/>
  <c r="K2200" i="7"/>
  <c r="F2200" i="7" s="1"/>
  <c r="K2199" i="7"/>
  <c r="E2199" i="7" s="1"/>
  <c r="K2198" i="7"/>
  <c r="F2198" i="7" s="1"/>
  <c r="K2197" i="7"/>
  <c r="F2197" i="7" s="1"/>
  <c r="K2196" i="7"/>
  <c r="E2196" i="7" s="1"/>
  <c r="F2195" i="7"/>
  <c r="F2194" i="7"/>
  <c r="F2193" i="7"/>
  <c r="F2192" i="7"/>
  <c r="F2191" i="7"/>
  <c r="F2190" i="7"/>
  <c r="F2189" i="7"/>
  <c r="F2188" i="7"/>
  <c r="F2187" i="7"/>
  <c r="F2186" i="7"/>
  <c r="K2185" i="7"/>
  <c r="K2184" i="7"/>
  <c r="E2184" i="7" s="1"/>
  <c r="K2183" i="7"/>
  <c r="K2182" i="7"/>
  <c r="F2181" i="7"/>
  <c r="F2180" i="7"/>
  <c r="F2179" i="7"/>
  <c r="F2178" i="7"/>
  <c r="F2177" i="7"/>
  <c r="F2176" i="7"/>
  <c r="F2175" i="7"/>
  <c r="F2174" i="7"/>
  <c r="K2173" i="7"/>
  <c r="K2172" i="7"/>
  <c r="F2172" i="7" s="1"/>
  <c r="K2171" i="7"/>
  <c r="K2170" i="7"/>
  <c r="E2170" i="7" s="1"/>
  <c r="K2169" i="7"/>
  <c r="K2168" i="7"/>
  <c r="F2168" i="7" s="1"/>
  <c r="K2167" i="7"/>
  <c r="E2167" i="7" s="1"/>
  <c r="K2166" i="7"/>
  <c r="K2165" i="7"/>
  <c r="F2165" i="7" s="1"/>
  <c r="K2164" i="7"/>
  <c r="K2163" i="7"/>
  <c r="F2163" i="7" s="1"/>
  <c r="K2162" i="7"/>
  <c r="F2161" i="7"/>
  <c r="F2160" i="7"/>
  <c r="F2159" i="7"/>
  <c r="F2158" i="7"/>
  <c r="F2157" i="7"/>
  <c r="F2156" i="7"/>
  <c r="F2155" i="7"/>
  <c r="F2154" i="7"/>
  <c r="F2153" i="7"/>
  <c r="F2152" i="7"/>
  <c r="F2151" i="7"/>
  <c r="K2150" i="7"/>
  <c r="K2149" i="7"/>
  <c r="K2148" i="7"/>
  <c r="E2148" i="7" s="1"/>
  <c r="K2147" i="7"/>
  <c r="K2146" i="7"/>
  <c r="E2146" i="7" s="1"/>
  <c r="K2145" i="7"/>
  <c r="K2144" i="7"/>
  <c r="E2144" i="7" s="1"/>
  <c r="K2143" i="7"/>
  <c r="E2143" i="7" s="1"/>
  <c r="K2142" i="7"/>
  <c r="E2142" i="7" s="1"/>
  <c r="K2141" i="7"/>
  <c r="E2141" i="7" s="1"/>
  <c r="K2140" i="7"/>
  <c r="K2139" i="7"/>
  <c r="F2139" i="7" s="1"/>
  <c r="K2138" i="7"/>
  <c r="E2138" i="7" s="1"/>
  <c r="K2137" i="7"/>
  <c r="E2137" i="7" s="1"/>
  <c r="K2136" i="7"/>
  <c r="E2136" i="7" s="1"/>
  <c r="K2135" i="7"/>
  <c r="F2135" i="7" s="1"/>
  <c r="K2134" i="7"/>
  <c r="K2133" i="7"/>
  <c r="K2132" i="7"/>
  <c r="E2132" i="7" s="1"/>
  <c r="F2131" i="7"/>
  <c r="F2130" i="7"/>
  <c r="F2129" i="7"/>
  <c r="F2128" i="7"/>
  <c r="F2127" i="7"/>
  <c r="F2126" i="7"/>
  <c r="F2125" i="7"/>
  <c r="F2124" i="7"/>
  <c r="F2123" i="7"/>
  <c r="F2122" i="7"/>
  <c r="F2121" i="7"/>
  <c r="F2120" i="7"/>
  <c r="K2119" i="7"/>
  <c r="K2118" i="7"/>
  <c r="K2117" i="7"/>
  <c r="F2117" i="7" s="1"/>
  <c r="K2116" i="7"/>
  <c r="E2116" i="7" s="1"/>
  <c r="K2115" i="7"/>
  <c r="K2114" i="7"/>
  <c r="F2114" i="7" s="1"/>
  <c r="K2113" i="7"/>
  <c r="K2112" i="7"/>
  <c r="E2112" i="7" s="1"/>
  <c r="K2111" i="7"/>
  <c r="F2110" i="7"/>
  <c r="F2109" i="7"/>
  <c r="F2108" i="7"/>
  <c r="F2107" i="7"/>
  <c r="F2106" i="7"/>
  <c r="F2105" i="7"/>
  <c r="F2104" i="7"/>
  <c r="K2103" i="7"/>
  <c r="E2103" i="7" s="1"/>
  <c r="K2102" i="7"/>
  <c r="K2101" i="7"/>
  <c r="F2100" i="7"/>
  <c r="F2099" i="7"/>
  <c r="F2098" i="7"/>
  <c r="F2097" i="7"/>
  <c r="F2096" i="7"/>
  <c r="F2095" i="7"/>
  <c r="F2094" i="7"/>
  <c r="F2093" i="7"/>
  <c r="K2092" i="7"/>
  <c r="K2091" i="7"/>
  <c r="E2091" i="7" s="1"/>
  <c r="K2090" i="7"/>
  <c r="K2089" i="7"/>
  <c r="E2089" i="7" s="1"/>
  <c r="K2088" i="7"/>
  <c r="F2087" i="7"/>
  <c r="F2086" i="7"/>
  <c r="F2085" i="7"/>
  <c r="F2084" i="7"/>
  <c r="F2083" i="7"/>
  <c r="F2082" i="7"/>
  <c r="F2081" i="7"/>
  <c r="K2080" i="7"/>
  <c r="K2079" i="7"/>
  <c r="K2078" i="7"/>
  <c r="F2078" i="7" s="1"/>
  <c r="K2077" i="7"/>
  <c r="F2077" i="7" s="1"/>
  <c r="K2076" i="7"/>
  <c r="K2075" i="7"/>
  <c r="K2074" i="7"/>
  <c r="E2074" i="7" s="1"/>
  <c r="F2073" i="7"/>
  <c r="F2072" i="7"/>
  <c r="F2071" i="7"/>
  <c r="F2070" i="7"/>
  <c r="F2069" i="7"/>
  <c r="F2068" i="7"/>
  <c r="K2067" i="7"/>
  <c r="K2066" i="7"/>
  <c r="K2065" i="7"/>
  <c r="E2065" i="7" s="1"/>
  <c r="F2064" i="7"/>
  <c r="F2063" i="7"/>
  <c r="F2062" i="7"/>
  <c r="F2061" i="7"/>
  <c r="F2060" i="7"/>
  <c r="F2059" i="7"/>
  <c r="F2058" i="7"/>
  <c r="K2057" i="7"/>
  <c r="E2057" i="7" s="1"/>
  <c r="K2056" i="7"/>
  <c r="E2056" i="7" s="1"/>
  <c r="K2055" i="7"/>
  <c r="K2054" i="7"/>
  <c r="K2053" i="7"/>
  <c r="E2053" i="7" s="1"/>
  <c r="K2052" i="7"/>
  <c r="F2052" i="7" s="1"/>
  <c r="K2051" i="7"/>
  <c r="K2050" i="7"/>
  <c r="K2049" i="7"/>
  <c r="E2049" i="7" s="1"/>
  <c r="K2048" i="7"/>
  <c r="E2048" i="7" s="1"/>
  <c r="K2047" i="7"/>
  <c r="F2046" i="7"/>
  <c r="F2045" i="7"/>
  <c r="F2044" i="7"/>
  <c r="F2043" i="7"/>
  <c r="F2042" i="7"/>
  <c r="F2041" i="7"/>
  <c r="F2040" i="7"/>
  <c r="K2039" i="7"/>
  <c r="K2038" i="7"/>
  <c r="K2037" i="7"/>
  <c r="E2037" i="7" s="1"/>
  <c r="K2036" i="7"/>
  <c r="K2035" i="7"/>
  <c r="K2034" i="7"/>
  <c r="F2033" i="7"/>
  <c r="F2032" i="7"/>
  <c r="F2031" i="7"/>
  <c r="K2030" i="7"/>
  <c r="K2029" i="7"/>
  <c r="F2029" i="7" s="1"/>
  <c r="K2028" i="7"/>
  <c r="K2027" i="7"/>
  <c r="K2026" i="7"/>
  <c r="K2025" i="7"/>
  <c r="F2025" i="7" s="1"/>
  <c r="K2024" i="7"/>
  <c r="F2024" i="7" s="1"/>
  <c r="K2023" i="7"/>
  <c r="K2022" i="7"/>
  <c r="E2022" i="7" s="1"/>
  <c r="K2021" i="7"/>
  <c r="F2021" i="7" s="1"/>
  <c r="K2020" i="7"/>
  <c r="F2020" i="7" s="1"/>
  <c r="K2019" i="7"/>
  <c r="F2019" i="7" s="1"/>
  <c r="K2018" i="7"/>
  <c r="F2018" i="7" s="1"/>
  <c r="K2017" i="7"/>
  <c r="F2017" i="7" s="1"/>
  <c r="K2016" i="7"/>
  <c r="K2015" i="7"/>
  <c r="E2015" i="7" s="1"/>
  <c r="K2014" i="7"/>
  <c r="F2014" i="7" s="1"/>
  <c r="K2013" i="7"/>
  <c r="K2012" i="7"/>
  <c r="F2012" i="7" s="1"/>
  <c r="K2011" i="7"/>
  <c r="F2011" i="7" s="1"/>
  <c r="F2010" i="7"/>
  <c r="F2009" i="7"/>
  <c r="F2008" i="7"/>
  <c r="F2007" i="7"/>
  <c r="K2006" i="7"/>
  <c r="E2006" i="7" s="1"/>
  <c r="K2005" i="7"/>
  <c r="K2004" i="7"/>
  <c r="F2004" i="7" s="1"/>
  <c r="K2003" i="7"/>
  <c r="K2002" i="7"/>
  <c r="E2002" i="7" s="1"/>
  <c r="K2001" i="7"/>
  <c r="K2000" i="7"/>
  <c r="E2000" i="7" s="1"/>
  <c r="K1999" i="7"/>
  <c r="K1998" i="7"/>
  <c r="F1998" i="7" s="1"/>
  <c r="K1997" i="7"/>
  <c r="F1997" i="7" s="1"/>
  <c r="K1996" i="7"/>
  <c r="E1996" i="7" s="1"/>
  <c r="K1995" i="7"/>
  <c r="F1995" i="7" s="1"/>
  <c r="K1994" i="7"/>
  <c r="F1994" i="7" s="1"/>
  <c r="K1993" i="7"/>
  <c r="E1993" i="7" s="1"/>
  <c r="K1992" i="7"/>
  <c r="E1992" i="7" s="1"/>
  <c r="F1991" i="7"/>
  <c r="F1990" i="7"/>
  <c r="F1989" i="7"/>
  <c r="F1988" i="7"/>
  <c r="K1987" i="7"/>
  <c r="K1986" i="7"/>
  <c r="F1986" i="7" s="1"/>
  <c r="K1985" i="7"/>
  <c r="K1984" i="7"/>
  <c r="K1983" i="7"/>
  <c r="K1982" i="7"/>
  <c r="E1982" i="7" s="1"/>
  <c r="K1981" i="7"/>
  <c r="K1980" i="7"/>
  <c r="E1980" i="7" s="1"/>
  <c r="K1979" i="7"/>
  <c r="F1979" i="7" s="1"/>
  <c r="K1978" i="7"/>
  <c r="F1978" i="7" s="1"/>
  <c r="K1977" i="7"/>
  <c r="F1976" i="7"/>
  <c r="F1975" i="7"/>
  <c r="F1974" i="7"/>
  <c r="F1973" i="7"/>
  <c r="F1972" i="7"/>
  <c r="F1971" i="7"/>
  <c r="K1970" i="7"/>
  <c r="F1970" i="7" s="1"/>
  <c r="K1969" i="7"/>
  <c r="K1968" i="7"/>
  <c r="K1967" i="7"/>
  <c r="F1967" i="7" s="1"/>
  <c r="K1966" i="7"/>
  <c r="F1966" i="7" s="1"/>
  <c r="K1965" i="7"/>
  <c r="K1964" i="7"/>
  <c r="E1964" i="7" s="1"/>
  <c r="K1963" i="7"/>
  <c r="E1963" i="7" s="1"/>
  <c r="K1962" i="7"/>
  <c r="F1962" i="7" s="1"/>
  <c r="K1961" i="7"/>
  <c r="E1961" i="7" s="1"/>
  <c r="K1960" i="7"/>
  <c r="F1960" i="7" s="1"/>
  <c r="K1959" i="7"/>
  <c r="F1959" i="7" s="1"/>
  <c r="K1958" i="7"/>
  <c r="F1958" i="7" s="1"/>
  <c r="K1957" i="7"/>
  <c r="E1957" i="7" s="1"/>
  <c r="K1956" i="7"/>
  <c r="K1955" i="7"/>
  <c r="F1955" i="7" s="1"/>
  <c r="F1954" i="7"/>
  <c r="F1953" i="7"/>
  <c r="F1952" i="7"/>
  <c r="F1951" i="7"/>
  <c r="F1950" i="7"/>
  <c r="F1949" i="7"/>
  <c r="K1948" i="7"/>
  <c r="K1947" i="7"/>
  <c r="F1947" i="7" s="1"/>
  <c r="K1946" i="7"/>
  <c r="E1946" i="7" s="1"/>
  <c r="K1945" i="7"/>
  <c r="K1944" i="7"/>
  <c r="E1944" i="7" s="1"/>
  <c r="K1943" i="7"/>
  <c r="E1943" i="7" s="1"/>
  <c r="K1942" i="7"/>
  <c r="F1942" i="7" s="1"/>
  <c r="K1941" i="7"/>
  <c r="E1941" i="7" s="1"/>
  <c r="K1940" i="7"/>
  <c r="K1939" i="7"/>
  <c r="K1938" i="7"/>
  <c r="E1938" i="7" s="1"/>
  <c r="K1937" i="7"/>
  <c r="E1937" i="7" s="1"/>
  <c r="K1936" i="7"/>
  <c r="E1936" i="7" s="1"/>
  <c r="K1935" i="7"/>
  <c r="K1934" i="7"/>
  <c r="E1934" i="7" s="1"/>
  <c r="K1933" i="7"/>
  <c r="E1933" i="7" s="1"/>
  <c r="K1932" i="7"/>
  <c r="K1931" i="7"/>
  <c r="K1930" i="7"/>
  <c r="K1929" i="7"/>
  <c r="E1929" i="7" s="1"/>
  <c r="K1928" i="7"/>
  <c r="K1927" i="7"/>
  <c r="F1927" i="7" s="1"/>
  <c r="F1926" i="7"/>
  <c r="F1925" i="7"/>
  <c r="F1924" i="7"/>
  <c r="F1923" i="7"/>
  <c r="F1922" i="7"/>
  <c r="F1921" i="7"/>
  <c r="K1920" i="7"/>
  <c r="K1919" i="7"/>
  <c r="F1919" i="7" s="1"/>
  <c r="K1918" i="7"/>
  <c r="K1917" i="7"/>
  <c r="K1916" i="7"/>
  <c r="E1916" i="7" s="1"/>
  <c r="K1915" i="7"/>
  <c r="K1914" i="7"/>
  <c r="K1913" i="7"/>
  <c r="K1912" i="7"/>
  <c r="F1911" i="7"/>
  <c r="F1910" i="7"/>
  <c r="F1909" i="7"/>
  <c r="F1908" i="7"/>
  <c r="F1907" i="7"/>
  <c r="F1906" i="7"/>
  <c r="F1905" i="7"/>
  <c r="K1904" i="7"/>
  <c r="K1903" i="7"/>
  <c r="E1903" i="7" s="1"/>
  <c r="K1902" i="7"/>
  <c r="F1902" i="7" s="1"/>
  <c r="K1901" i="7"/>
  <c r="E1901" i="7" s="1"/>
  <c r="K1900" i="7"/>
  <c r="E1900" i="7" s="1"/>
  <c r="K1899" i="7"/>
  <c r="K1898" i="7"/>
  <c r="K1897" i="7"/>
  <c r="F1897" i="7" s="1"/>
  <c r="K1896" i="7"/>
  <c r="K1895" i="7"/>
  <c r="K1894" i="7"/>
  <c r="F1894" i="7" s="1"/>
  <c r="K1893" i="7"/>
  <c r="K1892" i="7"/>
  <c r="K1891" i="7"/>
  <c r="E1891" i="7" s="1"/>
  <c r="K1890" i="7"/>
  <c r="E1890" i="7" s="1"/>
  <c r="K1889" i="7"/>
  <c r="E1889" i="7" s="1"/>
  <c r="K1888" i="7"/>
  <c r="E1888" i="7" s="1"/>
  <c r="K1887" i="7"/>
  <c r="F1887" i="7" s="1"/>
  <c r="K1886" i="7"/>
  <c r="E1886" i="7" s="1"/>
  <c r="K1885" i="7"/>
  <c r="F1885" i="7" s="1"/>
  <c r="F1884" i="7"/>
  <c r="F1883" i="7"/>
  <c r="F1882" i="7"/>
  <c r="F1881" i="7"/>
  <c r="F1880" i="7"/>
  <c r="F1879" i="7"/>
  <c r="K1878" i="7"/>
  <c r="E1878" i="7" s="1"/>
  <c r="K1877" i="7"/>
  <c r="F1877" i="7" s="1"/>
  <c r="K1876" i="7"/>
  <c r="E1876" i="7" s="1"/>
  <c r="K1875" i="7"/>
  <c r="E1875" i="7" s="1"/>
  <c r="K1874" i="7"/>
  <c r="E1874" i="7" s="1"/>
  <c r="K1873" i="7"/>
  <c r="E1873" i="7" s="1"/>
  <c r="K1872" i="7"/>
  <c r="E1872" i="7" s="1"/>
  <c r="K1871" i="7"/>
  <c r="K1870" i="7"/>
  <c r="K1869" i="7"/>
  <c r="K1868" i="7"/>
  <c r="K1867" i="7"/>
  <c r="K1866" i="7"/>
  <c r="K1865" i="7"/>
  <c r="F1865" i="7" s="1"/>
  <c r="K1864" i="7"/>
  <c r="F1864" i="7" s="1"/>
  <c r="K1863" i="7"/>
  <c r="E1863" i="7" s="1"/>
  <c r="K1862" i="7"/>
  <c r="E1862" i="7" s="1"/>
  <c r="K1861" i="7"/>
  <c r="E1861" i="7" s="1"/>
  <c r="K1860" i="7"/>
  <c r="K1859" i="7"/>
  <c r="K1858" i="7"/>
  <c r="K1857" i="7"/>
  <c r="E1857" i="7" s="1"/>
  <c r="K1856" i="7"/>
  <c r="E1856" i="7" s="1"/>
  <c r="K1855" i="7"/>
  <c r="E1855" i="7" s="1"/>
  <c r="K1854" i="7"/>
  <c r="K1853" i="7"/>
  <c r="K1852" i="7"/>
  <c r="E1852" i="7" s="1"/>
  <c r="K1851" i="7"/>
  <c r="F1851" i="7" s="1"/>
  <c r="K1850" i="7"/>
  <c r="E1850" i="7" s="1"/>
  <c r="K1849" i="7"/>
  <c r="E1849" i="7" s="1"/>
  <c r="K1848" i="7"/>
  <c r="K1847" i="7"/>
  <c r="E1847" i="7" s="1"/>
  <c r="K1846" i="7"/>
  <c r="F1846" i="7" s="1"/>
  <c r="K1845" i="7"/>
  <c r="K1844" i="7"/>
  <c r="E1844" i="7" s="1"/>
  <c r="K1843" i="7"/>
  <c r="F1842" i="7"/>
  <c r="F1841" i="7"/>
  <c r="F1840" i="7"/>
  <c r="F1839" i="7"/>
  <c r="F1838" i="7"/>
  <c r="F1837" i="7"/>
  <c r="F1836" i="7"/>
  <c r="K1835" i="7"/>
  <c r="E1835" i="7" s="1"/>
  <c r="K1834" i="7"/>
  <c r="K1833" i="7"/>
  <c r="E1833" i="7" s="1"/>
  <c r="K1832" i="7"/>
  <c r="F1832" i="7" s="1"/>
  <c r="K1831" i="7"/>
  <c r="E1831" i="7" s="1"/>
  <c r="K1830" i="7"/>
  <c r="F1830" i="7" s="1"/>
  <c r="K1829" i="7"/>
  <c r="E1829" i="7" s="1"/>
  <c r="K1828" i="7"/>
  <c r="F1828" i="7" s="1"/>
  <c r="K1827" i="7"/>
  <c r="E1827" i="7" s="1"/>
  <c r="K1826" i="7"/>
  <c r="F1826" i="7" s="1"/>
  <c r="K1825" i="7"/>
  <c r="E1825" i="7" s="1"/>
  <c r="K1824" i="7"/>
  <c r="K1823" i="7"/>
  <c r="F1823" i="7" s="1"/>
  <c r="K1822" i="7"/>
  <c r="F1822" i="7" s="1"/>
  <c r="K1821" i="7"/>
  <c r="K1820" i="7"/>
  <c r="F1820" i="7" s="1"/>
  <c r="K1819" i="7"/>
  <c r="K1818" i="7"/>
  <c r="K1817" i="7"/>
  <c r="K1816" i="7"/>
  <c r="K1815" i="7"/>
  <c r="E1815" i="7" s="1"/>
  <c r="K1814" i="7"/>
  <c r="F1814" i="7" s="1"/>
  <c r="K1813" i="7"/>
  <c r="K1812" i="7"/>
  <c r="K1811" i="7"/>
  <c r="E1811" i="7" s="1"/>
  <c r="K1810" i="7"/>
  <c r="E1810" i="7" s="1"/>
  <c r="K1809" i="7"/>
  <c r="E1809" i="7" s="1"/>
  <c r="K1808" i="7"/>
  <c r="F1808" i="7" s="1"/>
  <c r="K1807" i="7"/>
  <c r="K1806" i="7"/>
  <c r="K1805" i="7"/>
  <c r="F1804" i="7"/>
  <c r="F1803" i="7"/>
  <c r="F1802" i="7"/>
  <c r="F1801" i="7"/>
  <c r="F1800" i="7"/>
  <c r="F1799" i="7"/>
  <c r="K1798" i="7"/>
  <c r="F1798" i="7" s="1"/>
  <c r="K1797" i="7"/>
  <c r="F1797" i="7" s="1"/>
  <c r="K1796" i="7"/>
  <c r="K1795" i="7"/>
  <c r="K1794" i="7"/>
  <c r="F1794" i="7" s="1"/>
  <c r="K1793" i="7"/>
  <c r="K1792" i="7"/>
  <c r="F1792" i="7" s="1"/>
  <c r="K1791" i="7"/>
  <c r="E1791" i="7" s="1"/>
  <c r="K1790" i="7"/>
  <c r="K1789" i="7"/>
  <c r="F1789" i="7" s="1"/>
  <c r="K1788" i="7"/>
  <c r="K1787" i="7"/>
  <c r="E1787" i="7" s="1"/>
  <c r="K1786" i="7"/>
  <c r="E1786" i="7" s="1"/>
  <c r="K1785" i="7"/>
  <c r="E1785" i="7" s="1"/>
  <c r="K1784" i="7"/>
  <c r="F1784" i="7" s="1"/>
  <c r="K1783" i="7"/>
  <c r="E1783" i="7" s="1"/>
  <c r="K1782" i="7"/>
  <c r="F1781" i="7"/>
  <c r="F1780" i="7"/>
  <c r="F1779" i="7"/>
  <c r="F1778" i="7"/>
  <c r="F1777" i="7"/>
  <c r="F1776" i="7"/>
  <c r="K1775" i="7"/>
  <c r="K1774" i="7"/>
  <c r="K1773" i="7"/>
  <c r="K1772" i="7"/>
  <c r="K1771" i="7"/>
  <c r="K1770" i="7"/>
  <c r="K1769" i="7"/>
  <c r="E1769" i="7" s="1"/>
  <c r="K1768" i="7"/>
  <c r="K1767" i="7"/>
  <c r="K1766" i="7"/>
  <c r="K1765" i="7"/>
  <c r="E1765" i="7" s="1"/>
  <c r="K1764" i="7"/>
  <c r="E1764" i="7" s="1"/>
  <c r="K1763" i="7"/>
  <c r="E1763" i="7" s="1"/>
  <c r="K1762" i="7"/>
  <c r="K1761" i="7"/>
  <c r="F1761" i="7" s="1"/>
  <c r="K1760" i="7"/>
  <c r="E1760" i="7" s="1"/>
  <c r="K1759" i="7"/>
  <c r="F1759" i="7" s="1"/>
  <c r="K1758" i="7"/>
  <c r="K1757" i="7"/>
  <c r="F1757" i="7" s="1"/>
  <c r="K1756" i="7"/>
  <c r="E1756" i="7" s="1"/>
  <c r="K1755" i="7"/>
  <c r="E1755" i="7" s="1"/>
  <c r="K1754" i="7"/>
  <c r="F1754" i="7" s="1"/>
  <c r="K1753" i="7"/>
  <c r="F1753" i="7" s="1"/>
  <c r="K1752" i="7"/>
  <c r="F1752" i="7" s="1"/>
  <c r="K1751" i="7"/>
  <c r="E1751" i="7" s="1"/>
  <c r="K1750" i="7"/>
  <c r="F1750" i="7" s="1"/>
  <c r="K1749" i="7"/>
  <c r="F1749" i="7" s="1"/>
  <c r="K1748" i="7"/>
  <c r="F1748" i="7" s="1"/>
  <c r="K1747" i="7"/>
  <c r="E1747" i="7" s="1"/>
  <c r="K1746" i="7"/>
  <c r="K1745" i="7"/>
  <c r="K1744" i="7"/>
  <c r="E1744" i="7" s="1"/>
  <c r="K1743" i="7"/>
  <c r="E1743" i="7" s="1"/>
  <c r="K1742" i="7"/>
  <c r="E1742" i="7" s="1"/>
  <c r="K1741" i="7"/>
  <c r="E1741" i="7" s="1"/>
  <c r="F1740" i="7"/>
  <c r="F1739" i="7"/>
  <c r="F1738" i="7"/>
  <c r="F1737" i="7"/>
  <c r="F1736" i="7"/>
  <c r="F1735" i="7"/>
  <c r="K1734" i="7"/>
  <c r="K1733" i="7"/>
  <c r="K1732" i="7"/>
  <c r="E1732" i="7" s="1"/>
  <c r="K1731" i="7"/>
  <c r="E1731" i="7" s="1"/>
  <c r="K1730" i="7"/>
  <c r="E1730" i="7" s="1"/>
  <c r="K1729" i="7"/>
  <c r="K1728" i="7"/>
  <c r="F1728" i="7" s="1"/>
  <c r="K1727" i="7"/>
  <c r="K1726" i="7"/>
  <c r="F1726" i="7" s="1"/>
  <c r="K1725" i="7"/>
  <c r="K1724" i="7"/>
  <c r="K1723" i="7"/>
  <c r="E1723" i="7" s="1"/>
  <c r="K1722" i="7"/>
  <c r="F1722" i="7" s="1"/>
  <c r="K1721" i="7"/>
  <c r="F1721" i="7" s="1"/>
  <c r="K1720" i="7"/>
  <c r="K1719" i="7"/>
  <c r="K1718" i="7"/>
  <c r="E1718" i="7" s="1"/>
  <c r="K1717" i="7"/>
  <c r="F1717" i="7" s="1"/>
  <c r="K1716" i="7"/>
  <c r="F1716" i="7" s="1"/>
  <c r="F1715" i="7"/>
  <c r="F1714" i="7"/>
  <c r="F1713" i="7"/>
  <c r="F1712" i="7"/>
  <c r="F1711" i="7"/>
  <c r="F1710" i="7"/>
  <c r="K1709" i="7"/>
  <c r="E1709" i="7" s="1"/>
  <c r="K1708" i="7"/>
  <c r="K1707" i="7"/>
  <c r="F1707" i="7" s="1"/>
  <c r="K1706" i="7"/>
  <c r="K1705" i="7"/>
  <c r="F1705" i="7" s="1"/>
  <c r="K1704" i="7"/>
  <c r="K1703" i="7"/>
  <c r="F1703" i="7" s="1"/>
  <c r="K1702" i="7"/>
  <c r="E1702" i="7" s="1"/>
  <c r="K1701" i="7"/>
  <c r="K1700" i="7"/>
  <c r="K1699" i="7"/>
  <c r="K1698" i="7"/>
  <c r="F1698" i="7" s="1"/>
  <c r="K1697" i="7"/>
  <c r="E1697" i="7" s="1"/>
  <c r="F1696" i="7"/>
  <c r="F1695" i="7"/>
  <c r="F1694" i="7"/>
  <c r="F1693" i="7"/>
  <c r="K1692" i="7"/>
  <c r="K1691" i="7"/>
  <c r="F1691" i="7" s="1"/>
  <c r="K1690" i="7"/>
  <c r="E1690" i="7" s="1"/>
  <c r="K1689" i="7"/>
  <c r="F1689" i="7" s="1"/>
  <c r="K1688" i="7"/>
  <c r="E1688" i="7" s="1"/>
  <c r="K1687" i="7"/>
  <c r="E1687" i="7" s="1"/>
  <c r="K1686" i="7"/>
  <c r="E1686" i="7" s="1"/>
  <c r="K1685" i="7"/>
  <c r="E1685" i="7" s="1"/>
  <c r="K1684" i="7"/>
  <c r="F1684" i="7" s="1"/>
  <c r="K1683" i="7"/>
  <c r="F1683" i="7" s="1"/>
  <c r="K1682" i="7"/>
  <c r="F1682" i="7" s="1"/>
  <c r="K1681" i="7"/>
  <c r="K1680" i="7"/>
  <c r="K1679" i="7"/>
  <c r="K1678" i="7"/>
  <c r="E1678" i="7" s="1"/>
  <c r="K1677" i="7"/>
  <c r="E1677" i="7" s="1"/>
  <c r="K1676" i="7"/>
  <c r="K1675" i="7"/>
  <c r="K1674" i="7"/>
  <c r="E1674" i="7" s="1"/>
  <c r="F1673" i="7"/>
  <c r="F1672" i="7"/>
  <c r="F1671" i="7"/>
  <c r="F1670" i="7"/>
  <c r="F1669" i="7"/>
  <c r="F1668" i="7"/>
  <c r="F1667" i="7"/>
  <c r="K1666" i="7"/>
  <c r="F1666" i="7" s="1"/>
  <c r="K1665" i="7"/>
  <c r="E1665" i="7" s="1"/>
  <c r="K1664" i="7"/>
  <c r="E1664" i="7" s="1"/>
  <c r="K1663" i="7"/>
  <c r="F1663" i="7" s="1"/>
  <c r="K1662" i="7"/>
  <c r="K1661" i="7"/>
  <c r="K1660" i="7"/>
  <c r="K1659" i="7"/>
  <c r="K1658" i="7"/>
  <c r="K1657" i="7"/>
  <c r="F1657" i="7" s="1"/>
  <c r="K1656" i="7"/>
  <c r="E1656" i="7" s="1"/>
  <c r="K1655" i="7"/>
  <c r="K1654" i="7"/>
  <c r="K1653" i="7"/>
  <c r="E1653" i="7" s="1"/>
  <c r="K1652" i="7"/>
  <c r="F1652" i="7" s="1"/>
  <c r="K1651" i="7"/>
  <c r="K1650" i="7"/>
  <c r="F1650" i="7" s="1"/>
  <c r="K1649" i="7"/>
  <c r="K1648" i="7"/>
  <c r="F1648" i="7" s="1"/>
  <c r="K1647" i="7"/>
  <c r="K1646" i="7"/>
  <c r="K1645" i="7"/>
  <c r="E1645" i="7" s="1"/>
  <c r="K1644" i="7"/>
  <c r="F1644" i="7" s="1"/>
  <c r="K1643" i="7"/>
  <c r="K1642" i="7"/>
  <c r="E1642" i="7" s="1"/>
  <c r="K1641" i="7"/>
  <c r="E1641" i="7" s="1"/>
  <c r="K1640" i="7"/>
  <c r="E1640" i="7" s="1"/>
  <c r="K1639" i="7"/>
  <c r="E1639" i="7" s="1"/>
  <c r="K1638" i="7"/>
  <c r="K1637" i="7"/>
  <c r="F1636" i="7"/>
  <c r="F1635" i="7"/>
  <c r="F1634" i="7"/>
  <c r="F1633" i="7"/>
  <c r="F1632" i="7"/>
  <c r="F1631" i="7"/>
  <c r="F1630" i="7"/>
  <c r="K1629" i="7"/>
  <c r="K1628" i="7"/>
  <c r="K1627" i="7"/>
  <c r="K1626" i="7"/>
  <c r="K1625" i="7"/>
  <c r="E1625" i="7" s="1"/>
  <c r="K1624" i="7"/>
  <c r="K1623" i="7"/>
  <c r="K1622" i="7"/>
  <c r="K1621" i="7"/>
  <c r="E1621" i="7" s="1"/>
  <c r="K1620" i="7"/>
  <c r="K1619" i="7"/>
  <c r="F1619" i="7" s="1"/>
  <c r="K1618" i="7"/>
  <c r="K1617" i="7"/>
  <c r="E1617" i="7" s="1"/>
  <c r="K1616" i="7"/>
  <c r="F1616" i="7" s="1"/>
  <c r="K1615" i="7"/>
  <c r="K1614" i="7"/>
  <c r="K1613" i="7"/>
  <c r="K1612" i="7"/>
  <c r="K1611" i="7"/>
  <c r="K1610" i="7"/>
  <c r="K1609" i="7"/>
  <c r="K1608" i="7"/>
  <c r="E1608" i="7" s="1"/>
  <c r="K1607" i="7"/>
  <c r="K1606" i="7"/>
  <c r="F1606" i="7" s="1"/>
  <c r="K1605" i="7"/>
  <c r="F1605" i="7" s="1"/>
  <c r="K1604" i="7"/>
  <c r="F1603" i="7"/>
  <c r="F1602" i="7"/>
  <c r="F1601" i="7"/>
  <c r="F1600" i="7"/>
  <c r="F1599" i="7"/>
  <c r="F1598" i="7"/>
  <c r="F1597" i="7"/>
  <c r="K1596" i="7"/>
  <c r="F1596" i="7" s="1"/>
  <c r="K1595" i="7"/>
  <c r="F1595" i="7" s="1"/>
  <c r="K1594" i="7"/>
  <c r="K1593" i="7"/>
  <c r="K1592" i="7"/>
  <c r="E1592" i="7" s="1"/>
  <c r="K1591" i="7"/>
  <c r="K1590" i="7"/>
  <c r="K1589" i="7"/>
  <c r="K1588" i="7"/>
  <c r="F1588" i="7" s="1"/>
  <c r="K1587" i="7"/>
  <c r="F1587" i="7" s="1"/>
  <c r="K1586" i="7"/>
  <c r="E1586" i="7" s="1"/>
  <c r="K1585" i="7"/>
  <c r="F1585" i="7" s="1"/>
  <c r="K1584" i="7"/>
  <c r="F1584" i="7" s="1"/>
  <c r="K1583" i="7"/>
  <c r="E1583" i="7" s="1"/>
  <c r="K1582" i="7"/>
  <c r="F1582" i="7" s="1"/>
  <c r="K1581" i="7"/>
  <c r="K1580" i="7"/>
  <c r="K1579" i="7"/>
  <c r="K1578" i="7"/>
  <c r="F1578" i="7" s="1"/>
  <c r="K1577" i="7"/>
  <c r="K1576" i="7"/>
  <c r="K1575" i="7"/>
  <c r="K1574" i="7"/>
  <c r="K1573" i="7"/>
  <c r="K1572" i="7"/>
  <c r="K1571" i="7"/>
  <c r="F1571" i="7" s="1"/>
  <c r="K1570" i="7"/>
  <c r="F1569" i="7"/>
  <c r="F1568" i="7"/>
  <c r="F1567" i="7"/>
  <c r="F1566" i="7"/>
  <c r="F1565" i="7"/>
  <c r="F1564" i="7"/>
  <c r="K1563" i="7"/>
  <c r="K1562" i="7"/>
  <c r="F1562" i="7" s="1"/>
  <c r="K1561" i="7"/>
  <c r="K1560" i="7"/>
  <c r="E1560" i="7" s="1"/>
  <c r="K1559" i="7"/>
  <c r="E1559" i="7" s="1"/>
  <c r="K1558" i="7"/>
  <c r="F1557" i="7"/>
  <c r="F1556" i="7"/>
  <c r="F1555" i="7"/>
  <c r="F1554" i="7"/>
  <c r="K1553" i="7"/>
  <c r="E1553" i="7" s="1"/>
  <c r="K1552" i="7"/>
  <c r="F1551" i="7"/>
  <c r="F1550" i="7"/>
  <c r="F1549" i="7"/>
  <c r="F1548" i="7"/>
  <c r="F1547" i="7"/>
  <c r="K1546" i="7"/>
  <c r="K1545" i="7"/>
  <c r="K1544" i="7"/>
  <c r="K1543" i="7"/>
  <c r="K1542" i="7"/>
  <c r="K1541" i="7"/>
  <c r="K1540" i="7"/>
  <c r="F1540" i="7" s="1"/>
  <c r="K1539" i="7"/>
  <c r="E1539" i="7" s="1"/>
  <c r="K1538" i="7"/>
  <c r="E1538" i="7" s="1"/>
  <c r="K1537" i="7"/>
  <c r="E1537" i="7" s="1"/>
  <c r="K1536" i="7"/>
  <c r="K1535" i="7"/>
  <c r="K1534" i="7"/>
  <c r="K1533" i="7"/>
  <c r="K1532" i="7"/>
  <c r="F1532" i="7" s="1"/>
  <c r="K1531" i="7"/>
  <c r="F1530" i="7"/>
  <c r="F1529" i="7"/>
  <c r="F1528" i="7"/>
  <c r="F1527" i="7"/>
  <c r="K1526" i="7"/>
  <c r="K1525" i="7"/>
  <c r="F1525" i="7" s="1"/>
  <c r="K1524" i="7"/>
  <c r="F1524" i="7" s="1"/>
  <c r="K1523" i="7"/>
  <c r="K1522" i="7"/>
  <c r="E1522" i="7" s="1"/>
  <c r="K1521" i="7"/>
  <c r="F1521" i="7" s="1"/>
  <c r="K1520" i="7"/>
  <c r="F1520" i="7" s="1"/>
  <c r="K1519" i="7"/>
  <c r="E1519" i="7" s="1"/>
  <c r="K1518" i="7"/>
  <c r="K1517" i="7"/>
  <c r="K1516" i="7"/>
  <c r="F1516" i="7" s="1"/>
  <c r="K1515" i="7"/>
  <c r="K1514" i="7"/>
  <c r="K1513" i="7"/>
  <c r="K1512" i="7"/>
  <c r="K1511" i="7"/>
  <c r="K1510" i="7"/>
  <c r="E1510" i="7" s="1"/>
  <c r="K1509" i="7"/>
  <c r="E1509" i="7" s="1"/>
  <c r="K1508" i="7"/>
  <c r="F1508" i="7" s="1"/>
  <c r="K1507" i="7"/>
  <c r="K1506" i="7"/>
  <c r="K1505" i="7"/>
  <c r="K1504" i="7"/>
  <c r="K1503" i="7"/>
  <c r="K1502" i="7"/>
  <c r="E1502" i="7" s="1"/>
  <c r="K1501" i="7"/>
  <c r="F1501" i="7" s="1"/>
  <c r="K1500" i="7"/>
  <c r="F1500" i="7" s="1"/>
  <c r="K1499" i="7"/>
  <c r="F1499" i="7" s="1"/>
  <c r="K1498" i="7"/>
  <c r="K1497" i="7"/>
  <c r="K1496" i="7"/>
  <c r="E1496" i="7" s="1"/>
  <c r="K1495" i="7"/>
  <c r="F1495" i="7" s="1"/>
  <c r="K1494" i="7"/>
  <c r="K1493" i="7"/>
  <c r="K1492" i="7"/>
  <c r="K1491" i="7"/>
  <c r="K1490" i="7"/>
  <c r="K1489" i="7"/>
  <c r="F1489" i="7" s="1"/>
  <c r="K1488" i="7"/>
  <c r="F1487" i="7"/>
  <c r="F1486" i="7"/>
  <c r="F1485" i="7"/>
  <c r="F1484" i="7"/>
  <c r="F1483" i="7"/>
  <c r="K1482" i="7"/>
  <c r="F1482" i="7" s="1"/>
  <c r="K1481" i="7"/>
  <c r="K1480" i="7"/>
  <c r="K1479" i="7"/>
  <c r="E1479" i="7" s="1"/>
  <c r="K1478" i="7"/>
  <c r="E1478" i="7" s="1"/>
  <c r="K1477" i="7"/>
  <c r="F1477" i="7" s="1"/>
  <c r="K1476" i="7"/>
  <c r="K1475" i="7"/>
  <c r="E1475" i="7" s="1"/>
  <c r="K1474" i="7"/>
  <c r="E1474" i="7" s="1"/>
  <c r="K1473" i="7"/>
  <c r="E1473" i="7" s="1"/>
  <c r="K1472" i="7"/>
  <c r="F1472" i="7" s="1"/>
  <c r="K1471" i="7"/>
  <c r="K1470" i="7"/>
  <c r="E1470" i="7" s="1"/>
  <c r="K1469" i="7"/>
  <c r="E1469" i="7" s="1"/>
  <c r="K1468" i="7"/>
  <c r="E1468" i="7" s="1"/>
  <c r="K1467" i="7"/>
  <c r="F1467" i="7" s="1"/>
  <c r="K1466" i="7"/>
  <c r="E1466" i="7" s="1"/>
  <c r="K1465" i="7"/>
  <c r="K1464" i="7"/>
  <c r="E1464" i="7" s="1"/>
  <c r="K1463" i="7"/>
  <c r="F1463" i="7" s="1"/>
  <c r="K1462" i="7"/>
  <c r="E1462" i="7" s="1"/>
  <c r="K1461" i="7"/>
  <c r="K1460" i="7"/>
  <c r="E1460" i="7" s="1"/>
  <c r="K1459" i="7"/>
  <c r="F1459" i="7" s="1"/>
  <c r="K1458" i="7"/>
  <c r="K1457" i="7"/>
  <c r="E1457" i="7" s="1"/>
  <c r="K1456" i="7"/>
  <c r="K1455" i="7"/>
  <c r="F1455" i="7" s="1"/>
  <c r="K1454" i="7"/>
  <c r="K1453" i="7"/>
  <c r="K1452" i="7"/>
  <c r="K1451" i="7"/>
  <c r="F1451" i="7" s="1"/>
  <c r="K1450" i="7"/>
  <c r="K1449" i="7"/>
  <c r="K1448" i="7"/>
  <c r="K1447" i="7"/>
  <c r="F1447" i="7" s="1"/>
  <c r="K1446" i="7"/>
  <c r="F1445" i="7"/>
  <c r="F1444" i="7"/>
  <c r="F1443" i="7"/>
  <c r="F1442" i="7"/>
  <c r="K1441" i="7"/>
  <c r="K1440" i="7"/>
  <c r="F1440" i="7" s="1"/>
  <c r="K1439" i="7"/>
  <c r="F1439" i="7" s="1"/>
  <c r="K1438" i="7"/>
  <c r="K1437" i="7"/>
  <c r="E1437" i="7" s="1"/>
  <c r="K1436" i="7"/>
  <c r="K1435" i="7"/>
  <c r="F1435" i="7" s="1"/>
  <c r="K1434" i="7"/>
  <c r="K1433" i="7"/>
  <c r="K1432" i="7"/>
  <c r="F1432" i="7" s="1"/>
  <c r="K1431" i="7"/>
  <c r="K1430" i="7"/>
  <c r="F1430" i="7" s="1"/>
  <c r="K1429" i="7"/>
  <c r="E1429" i="7" s="1"/>
  <c r="K1428" i="7"/>
  <c r="K1427" i="7"/>
  <c r="E1427" i="7" s="1"/>
  <c r="K1426" i="7"/>
  <c r="K1425" i="7"/>
  <c r="K1424" i="7"/>
  <c r="K1423" i="7"/>
  <c r="E1423" i="7" s="1"/>
  <c r="K1422" i="7"/>
  <c r="K1421" i="7"/>
  <c r="K1420" i="7"/>
  <c r="F1420" i="7"/>
  <c r="K1419" i="7"/>
  <c r="F1419" i="7" s="1"/>
  <c r="K1418" i="7"/>
  <c r="K1417" i="7"/>
  <c r="K1416" i="7"/>
  <c r="F1416" i="7" s="1"/>
  <c r="K1415" i="7"/>
  <c r="F1415" i="7" s="1"/>
  <c r="K1414" i="7"/>
  <c r="K1413" i="7"/>
  <c r="K1412" i="7"/>
  <c r="E1412" i="7" s="1"/>
  <c r="K1411" i="7"/>
  <c r="K1410" i="7"/>
  <c r="K1409" i="7"/>
  <c r="F1409" i="7" s="1"/>
  <c r="K1408" i="7"/>
  <c r="F1408" i="7" s="1"/>
  <c r="K1407" i="7"/>
  <c r="K1406" i="7"/>
  <c r="F1406" i="7" s="1"/>
  <c r="K1405" i="7"/>
  <c r="K1404" i="7"/>
  <c r="E1404" i="7" s="1"/>
  <c r="F1403" i="7"/>
  <c r="F1402" i="7"/>
  <c r="F1401" i="7"/>
  <c r="F1400" i="7"/>
  <c r="F1399" i="7"/>
  <c r="K1398" i="7"/>
  <c r="F1398" i="7" s="1"/>
  <c r="K1397" i="7"/>
  <c r="F1397" i="7" s="1"/>
  <c r="K1396" i="7"/>
  <c r="K1395" i="7"/>
  <c r="E1395" i="7" s="1"/>
  <c r="K1394" i="7"/>
  <c r="F1394" i="7" s="1"/>
  <c r="K1393" i="7"/>
  <c r="K1392" i="7"/>
  <c r="E1392" i="7" s="1"/>
  <c r="K1391" i="7"/>
  <c r="F1391" i="7" s="1"/>
  <c r="K1390" i="7"/>
  <c r="F1390" i="7" s="1"/>
  <c r="K1389" i="7"/>
  <c r="K1388" i="7"/>
  <c r="K1387" i="7"/>
  <c r="E1387" i="7" s="1"/>
  <c r="K1386" i="7"/>
  <c r="F1386" i="7" s="1"/>
  <c r="K1385" i="7"/>
  <c r="K1384" i="7"/>
  <c r="E1384" i="7" s="1"/>
  <c r="K1383" i="7"/>
  <c r="F1383" i="7" s="1"/>
  <c r="K1382" i="7"/>
  <c r="F1382" i="7" s="1"/>
  <c r="K1381" i="7"/>
  <c r="K1380" i="7"/>
  <c r="K1379" i="7"/>
  <c r="K1378" i="7"/>
  <c r="E1378" i="7" s="1"/>
  <c r="K1377" i="7"/>
  <c r="K1376" i="7"/>
  <c r="F1376" i="7" s="1"/>
  <c r="K1375" i="7"/>
  <c r="K1374" i="7"/>
  <c r="E1374" i="7" s="1"/>
  <c r="K1373" i="7"/>
  <c r="K1372" i="7"/>
  <c r="F1372" i="7" s="1"/>
  <c r="K1371" i="7"/>
  <c r="K1370" i="7"/>
  <c r="E1370" i="7" s="1"/>
  <c r="K1369" i="7"/>
  <c r="E1369" i="7" s="1"/>
  <c r="K1368" i="7"/>
  <c r="E1368" i="7" s="1"/>
  <c r="K1367" i="7"/>
  <c r="K1366" i="7"/>
  <c r="K1365" i="7"/>
  <c r="F1365" i="7" s="1"/>
  <c r="K1364" i="7"/>
  <c r="K1363" i="7"/>
  <c r="K1362" i="7"/>
  <c r="E1362" i="7" s="1"/>
  <c r="K1361" i="7"/>
  <c r="K1360" i="7"/>
  <c r="F1360" i="7" s="1"/>
  <c r="F1359" i="7"/>
  <c r="F1358" i="7"/>
  <c r="F1357" i="7"/>
  <c r="F1356" i="7"/>
  <c r="F1355" i="7"/>
  <c r="K1354" i="7"/>
  <c r="K1353" i="7"/>
  <c r="E1353" i="7" s="1"/>
  <c r="K1352" i="7"/>
  <c r="K1351" i="7"/>
  <c r="K1350" i="7"/>
  <c r="E1350" i="7" s="1"/>
  <c r="K1349" i="7"/>
  <c r="F1349" i="7" s="1"/>
  <c r="K1348" i="7"/>
  <c r="K1347" i="7"/>
  <c r="K1346" i="7"/>
  <c r="K1345" i="7"/>
  <c r="F1345" i="7"/>
  <c r="K1344" i="7"/>
  <c r="F1344" i="7" s="1"/>
  <c r="K1343" i="7"/>
  <c r="K1342" i="7"/>
  <c r="K1341" i="7"/>
  <c r="F1341" i="7" s="1"/>
  <c r="K1340" i="7"/>
  <c r="K1339" i="7"/>
  <c r="E1339" i="7" s="1"/>
  <c r="K1338" i="7"/>
  <c r="E1338" i="7" s="1"/>
  <c r="K1337" i="7"/>
  <c r="K1336" i="7"/>
  <c r="F1336" i="7" s="1"/>
  <c r="K1335" i="7"/>
  <c r="E1335" i="7" s="1"/>
  <c r="K1334" i="7"/>
  <c r="F1334" i="7" s="1"/>
  <c r="K1333" i="7"/>
  <c r="K1332" i="7"/>
  <c r="E1332" i="7" s="1"/>
  <c r="F1331" i="7"/>
  <c r="F1330" i="7"/>
  <c r="F1329" i="7"/>
  <c r="F1328" i="7"/>
  <c r="F1327" i="7"/>
  <c r="K1326" i="7"/>
  <c r="K1325" i="7"/>
  <c r="E1325" i="7" s="1"/>
  <c r="K1324" i="7"/>
  <c r="E1324" i="7" s="1"/>
  <c r="K1323" i="7"/>
  <c r="E1323" i="7" s="1"/>
  <c r="K1322" i="7"/>
  <c r="E1322" i="7" s="1"/>
  <c r="K1321" i="7"/>
  <c r="K1320" i="7"/>
  <c r="K1319" i="7"/>
  <c r="E1319" i="7" s="1"/>
  <c r="K1318" i="7"/>
  <c r="E1318" i="7" s="1"/>
  <c r="K1317" i="7"/>
  <c r="F1317" i="7" s="1"/>
  <c r="K1316" i="7"/>
  <c r="E1316" i="7" s="1"/>
  <c r="K1315" i="7"/>
  <c r="F1315" i="7" s="1"/>
  <c r="K1314" i="7"/>
  <c r="K1313" i="7"/>
  <c r="K1312" i="7"/>
  <c r="K1311" i="7"/>
  <c r="F1311" i="7" s="1"/>
  <c r="K1310" i="7"/>
  <c r="F1310" i="7" s="1"/>
  <c r="K1309" i="7"/>
  <c r="E1309" i="7" s="1"/>
  <c r="K1308" i="7"/>
  <c r="F1308" i="7" s="1"/>
  <c r="K1307" i="7"/>
  <c r="F1307" i="7" s="1"/>
  <c r="K1306" i="7"/>
  <c r="E1306" i="7" s="1"/>
  <c r="K1305" i="7"/>
  <c r="E1305" i="7" s="1"/>
  <c r="K1304" i="7"/>
  <c r="F1304" i="7" s="1"/>
  <c r="K1303" i="7"/>
  <c r="K1302" i="7"/>
  <c r="F1302" i="7" s="1"/>
  <c r="K1301" i="7"/>
  <c r="K1300" i="7"/>
  <c r="K1299" i="7"/>
  <c r="E1299" i="7" s="1"/>
  <c r="F1298" i="7"/>
  <c r="F1297" i="7"/>
  <c r="F1296" i="7"/>
  <c r="F1295" i="7"/>
  <c r="K1294" i="7"/>
  <c r="K1293" i="7"/>
  <c r="E1293" i="7" s="1"/>
  <c r="K1292" i="7"/>
  <c r="E1292" i="7" s="1"/>
  <c r="K1291" i="7"/>
  <c r="F1291" i="7" s="1"/>
  <c r="K1290" i="7"/>
  <c r="E1290" i="7" s="1"/>
  <c r="K1289" i="7"/>
  <c r="E1289" i="7" s="1"/>
  <c r="K1288" i="7"/>
  <c r="E1288" i="7" s="1"/>
  <c r="K1287" i="7"/>
  <c r="K1286" i="7"/>
  <c r="F1286" i="7" s="1"/>
  <c r="K1285" i="7"/>
  <c r="F1285" i="7" s="1"/>
  <c r="K1284" i="7"/>
  <c r="E1284" i="7" s="1"/>
  <c r="K1283" i="7"/>
  <c r="K1282" i="7"/>
  <c r="F1282" i="7" s="1"/>
  <c r="K1281" i="7"/>
  <c r="F1281" i="7" s="1"/>
  <c r="K1280" i="7"/>
  <c r="K1279" i="7"/>
  <c r="F1279" i="7" s="1"/>
  <c r="K1278" i="7"/>
  <c r="F1278" i="7" s="1"/>
  <c r="K1277" i="7"/>
  <c r="K1276" i="7"/>
  <c r="K1275" i="7"/>
  <c r="E1275" i="7" s="1"/>
  <c r="K1274" i="7"/>
  <c r="K1273" i="7"/>
  <c r="F1273" i="7" s="1"/>
  <c r="K1272" i="7"/>
  <c r="E1272" i="7" s="1"/>
  <c r="K1271" i="7"/>
  <c r="F1271" i="7" s="1"/>
  <c r="F1270" i="7"/>
  <c r="F1269" i="7"/>
  <c r="F1268" i="7"/>
  <c r="F1267" i="7"/>
  <c r="F1266" i="7"/>
  <c r="F1265" i="7"/>
  <c r="F1264" i="7"/>
  <c r="F1263" i="7"/>
  <c r="K1262" i="7"/>
  <c r="E1262" i="7" s="1"/>
  <c r="K1261" i="7"/>
  <c r="F1261" i="7" s="1"/>
  <c r="K1260" i="7"/>
  <c r="F1260" i="7" s="1"/>
  <c r="K1259" i="7"/>
  <c r="E1259" i="7" s="1"/>
  <c r="K1258" i="7"/>
  <c r="K1257" i="7"/>
  <c r="K1256" i="7"/>
  <c r="E1256" i="7" s="1"/>
  <c r="K1255" i="7"/>
  <c r="K1254" i="7"/>
  <c r="E1254" i="7" s="1"/>
  <c r="K1253" i="7"/>
  <c r="K1252" i="7"/>
  <c r="F1252" i="7" s="1"/>
  <c r="K1251" i="7"/>
  <c r="F1251" i="7" s="1"/>
  <c r="K1250" i="7"/>
  <c r="F1250" i="7" s="1"/>
  <c r="K1249" i="7"/>
  <c r="E1249" i="7" s="1"/>
  <c r="K1248" i="7"/>
  <c r="F1248" i="7" s="1"/>
  <c r="K1247" i="7"/>
  <c r="K1246" i="7"/>
  <c r="K1245" i="7"/>
  <c r="F1245" i="7" s="1"/>
  <c r="K1244" i="7"/>
  <c r="E1244" i="7" s="1"/>
  <c r="K1243" i="7"/>
  <c r="K1242" i="7"/>
  <c r="K1241" i="7"/>
  <c r="F1241" i="7" s="1"/>
  <c r="K1240" i="7"/>
  <c r="F1240" i="7" s="1"/>
  <c r="K1239" i="7"/>
  <c r="E1239" i="7" s="1"/>
  <c r="K1238" i="7"/>
  <c r="E1238" i="7" s="1"/>
  <c r="K1237" i="7"/>
  <c r="E1237" i="7" s="1"/>
  <c r="K1236" i="7"/>
  <c r="E1236" i="7" s="1"/>
  <c r="K1235" i="7"/>
  <c r="K1234" i="7"/>
  <c r="K1233" i="7"/>
  <c r="F1233" i="7" s="1"/>
  <c r="K1232" i="7"/>
  <c r="E1232" i="7" s="1"/>
  <c r="K1231" i="7"/>
  <c r="K1230" i="7"/>
  <c r="K1229" i="7"/>
  <c r="F1229" i="7" s="1"/>
  <c r="K1228" i="7"/>
  <c r="K1227" i="7"/>
  <c r="K1226" i="7"/>
  <c r="F1224" i="7"/>
  <c r="F1223" i="7"/>
  <c r="F1222" i="7"/>
  <c r="F1221" i="7"/>
  <c r="F1220" i="7"/>
  <c r="F1219" i="7"/>
  <c r="F1218" i="7"/>
  <c r="K1217" i="7"/>
  <c r="K1216" i="7"/>
  <c r="K1215" i="7"/>
  <c r="K1214" i="7"/>
  <c r="F1214" i="7" s="1"/>
  <c r="K1213" i="7"/>
  <c r="F1213" i="7" s="1"/>
  <c r="K1212" i="7"/>
  <c r="E1212" i="7" s="1"/>
  <c r="K1211" i="7"/>
  <c r="E1211" i="7" s="1"/>
  <c r="K1210" i="7"/>
  <c r="K1209" i="7"/>
  <c r="E1209" i="7" s="1"/>
  <c r="K1208" i="7"/>
  <c r="K1207" i="7"/>
  <c r="E1207" i="7" s="1"/>
  <c r="K1206" i="7"/>
  <c r="K1205" i="7"/>
  <c r="K1204" i="7"/>
  <c r="F1204" i="7" s="1"/>
  <c r="K1203" i="7"/>
  <c r="E1203" i="7" s="1"/>
  <c r="K1202" i="7"/>
  <c r="K1201" i="7"/>
  <c r="F1201" i="7" s="1"/>
  <c r="K1200" i="7"/>
  <c r="K1199" i="7"/>
  <c r="F1199" i="7" s="1"/>
  <c r="K1198" i="7"/>
  <c r="K1197" i="7"/>
  <c r="K1196" i="7"/>
  <c r="F1196" i="7" s="1"/>
  <c r="K1195" i="7"/>
  <c r="E1195" i="7" s="1"/>
  <c r="K1194" i="7"/>
  <c r="K1193" i="7"/>
  <c r="K1192" i="7"/>
  <c r="E1192" i="7" s="1"/>
  <c r="F1191" i="7"/>
  <c r="F1190" i="7"/>
  <c r="F1189" i="7"/>
  <c r="F1188" i="7"/>
  <c r="F1187" i="7"/>
  <c r="F1186" i="7"/>
  <c r="F1185" i="7"/>
  <c r="F1184" i="7"/>
  <c r="K1183" i="7"/>
  <c r="E1183" i="7" s="1"/>
  <c r="K1182" i="7"/>
  <c r="K1181" i="7"/>
  <c r="E1181" i="7" s="1"/>
  <c r="K1180" i="7"/>
  <c r="E1180" i="7" s="1"/>
  <c r="K1179" i="7"/>
  <c r="F1179" i="7" s="1"/>
  <c r="K1178" i="7"/>
  <c r="K1177" i="7"/>
  <c r="E1177" i="7" s="1"/>
  <c r="K1176" i="7"/>
  <c r="E1176" i="7" s="1"/>
  <c r="K1175" i="7"/>
  <c r="E1175" i="7" s="1"/>
  <c r="K1174" i="7"/>
  <c r="F1174" i="7" s="1"/>
  <c r="K1173" i="7"/>
  <c r="F1173" i="7" s="1"/>
  <c r="K1172" i="7"/>
  <c r="E1172" i="7" s="1"/>
  <c r="K1171" i="7"/>
  <c r="E1171" i="7" s="1"/>
  <c r="K1170" i="7"/>
  <c r="K1169" i="7"/>
  <c r="K1168" i="7"/>
  <c r="K1167" i="7"/>
  <c r="E1167" i="7" s="1"/>
  <c r="K1166" i="7"/>
  <c r="F1166" i="7" s="1"/>
  <c r="K1165" i="7"/>
  <c r="K1164" i="7"/>
  <c r="F1164" i="7" s="1"/>
  <c r="K1163" i="7"/>
  <c r="E1163" i="7" s="1"/>
  <c r="F1161" i="7"/>
  <c r="F1160" i="7"/>
  <c r="F1159" i="7"/>
  <c r="F1158" i="7"/>
  <c r="F1157" i="7"/>
  <c r="F1156" i="7"/>
  <c r="F1155" i="7"/>
  <c r="F1154" i="7"/>
  <c r="F1153" i="7"/>
  <c r="K1152" i="7"/>
  <c r="F1152" i="7" s="1"/>
  <c r="K1151" i="7"/>
  <c r="E1151" i="7" s="1"/>
  <c r="K1150" i="7"/>
  <c r="E1150" i="7" s="1"/>
  <c r="K1149" i="7"/>
  <c r="K1148" i="7"/>
  <c r="F1148" i="7" s="1"/>
  <c r="K1147" i="7"/>
  <c r="K1146" i="7"/>
  <c r="K1145" i="7"/>
  <c r="K1144" i="7"/>
  <c r="K1143" i="7"/>
  <c r="K1142" i="7"/>
  <c r="F1142" i="7" s="1"/>
  <c r="K1141" i="7"/>
  <c r="F1141" i="7" s="1"/>
  <c r="K1140" i="7"/>
  <c r="K1139" i="7"/>
  <c r="E1139" i="7" s="1"/>
  <c r="K1138" i="7"/>
  <c r="E1138" i="7" s="1"/>
  <c r="F1136" i="7"/>
  <c r="F1135" i="7"/>
  <c r="F1134" i="7"/>
  <c r="F1133" i="7"/>
  <c r="F1132" i="7"/>
  <c r="F1131" i="7"/>
  <c r="F1130" i="7"/>
  <c r="F1129" i="7"/>
  <c r="F1128" i="7"/>
  <c r="K1127" i="7"/>
  <c r="K1126" i="7"/>
  <c r="K1125" i="7"/>
  <c r="K1124" i="7"/>
  <c r="E1124" i="7" s="1"/>
  <c r="K1123" i="7"/>
  <c r="K1122" i="7"/>
  <c r="F1122" i="7" s="1"/>
  <c r="K1121" i="7"/>
  <c r="K1120" i="7"/>
  <c r="F1120" i="7" s="1"/>
  <c r="K1119" i="7"/>
  <c r="E1119" i="7" s="1"/>
  <c r="K1118" i="7"/>
  <c r="F1118" i="7" s="1"/>
  <c r="K1117" i="7"/>
  <c r="K1116" i="7"/>
  <c r="K1115" i="7"/>
  <c r="K1114" i="7"/>
  <c r="F1114" i="7" s="1"/>
  <c r="K1113" i="7"/>
  <c r="K1112" i="7"/>
  <c r="F1112" i="7" s="1"/>
  <c r="K1111" i="7"/>
  <c r="E1111" i="7" s="1"/>
  <c r="F1110" i="7"/>
  <c r="F1109" i="7"/>
  <c r="F1108" i="7"/>
  <c r="F1107" i="7"/>
  <c r="F1106" i="7"/>
  <c r="F1105" i="7"/>
  <c r="F1104" i="7"/>
  <c r="K1103" i="7"/>
  <c r="K1102" i="7"/>
  <c r="K1101" i="7"/>
  <c r="E1101" i="7" s="1"/>
  <c r="K1100" i="7"/>
  <c r="F1100" i="7" s="1"/>
  <c r="K1099" i="7"/>
  <c r="E1099" i="7" s="1"/>
  <c r="K1098" i="7"/>
  <c r="K1097" i="7"/>
  <c r="E1097" i="7" s="1"/>
  <c r="K1096" i="7"/>
  <c r="F1096" i="7" s="1"/>
  <c r="K1095" i="7"/>
  <c r="K1094" i="7"/>
  <c r="E1094" i="7" s="1"/>
  <c r="K1093" i="7"/>
  <c r="F1093" i="7" s="1"/>
  <c r="K1092" i="7"/>
  <c r="F1092" i="7" s="1"/>
  <c r="K1091" i="7"/>
  <c r="K1090" i="7"/>
  <c r="F1090" i="7" s="1"/>
  <c r="K1089" i="7"/>
  <c r="K1088" i="7"/>
  <c r="E1088" i="7" s="1"/>
  <c r="K1087" i="7"/>
  <c r="K1086" i="7"/>
  <c r="K1085" i="7"/>
  <c r="F1085" i="7" s="1"/>
  <c r="K1084" i="7"/>
  <c r="E1084" i="7" s="1"/>
  <c r="K1083" i="7"/>
  <c r="F1083" i="7" s="1"/>
  <c r="K1082" i="7"/>
  <c r="F1082" i="7" s="1"/>
  <c r="K1081" i="7"/>
  <c r="E1081" i="7" s="1"/>
  <c r="K1080" i="7"/>
  <c r="E1080" i="7" s="1"/>
  <c r="K1079" i="7"/>
  <c r="F1079" i="7" s="1"/>
  <c r="K1078" i="7"/>
  <c r="F1078" i="7" s="1"/>
  <c r="K1077" i="7"/>
  <c r="E1077" i="7" s="1"/>
  <c r="K1076" i="7"/>
  <c r="K1075" i="7"/>
  <c r="K1074" i="7"/>
  <c r="K1073" i="7"/>
  <c r="E1073" i="7" s="1"/>
  <c r="K1072" i="7"/>
  <c r="K1071" i="7"/>
  <c r="K1070" i="7"/>
  <c r="K1069" i="7"/>
  <c r="K1068" i="7"/>
  <c r="E1068" i="7" s="1"/>
  <c r="K1067" i="7"/>
  <c r="F1067" i="7" s="1"/>
  <c r="F1066" i="7"/>
  <c r="F1065" i="7"/>
  <c r="F1064" i="7"/>
  <c r="F1063" i="7"/>
  <c r="F1062" i="7"/>
  <c r="F1061" i="7"/>
  <c r="F1060" i="7"/>
  <c r="F1059" i="7"/>
  <c r="K1058" i="7"/>
  <c r="K1057" i="7"/>
  <c r="K1056" i="7"/>
  <c r="F1056" i="7" s="1"/>
  <c r="K1055" i="7"/>
  <c r="E1055" i="7" s="1"/>
  <c r="K1054" i="7"/>
  <c r="K1053" i="7"/>
  <c r="F1052" i="7"/>
  <c r="F1051" i="7"/>
  <c r="F1050" i="7"/>
  <c r="F1049" i="7"/>
  <c r="F1048" i="7"/>
  <c r="K1047" i="7"/>
  <c r="E1047" i="7" s="1"/>
  <c r="K1046" i="7"/>
  <c r="K1045" i="7"/>
  <c r="E1045" i="7" s="1"/>
  <c r="K1044" i="7"/>
  <c r="K1043" i="7"/>
  <c r="K1042" i="7"/>
  <c r="E1042" i="7" s="1"/>
  <c r="K1041" i="7"/>
  <c r="E1041" i="7" s="1"/>
  <c r="K1040" i="7"/>
  <c r="K1039" i="7"/>
  <c r="E1039" i="7" s="1"/>
  <c r="K1038" i="7"/>
  <c r="E1038" i="7" s="1"/>
  <c r="K1037" i="7"/>
  <c r="K1036" i="7"/>
  <c r="F1036" i="7" s="1"/>
  <c r="F1035" i="7"/>
  <c r="F1034" i="7"/>
  <c r="F1033" i="7"/>
  <c r="F1032" i="7"/>
  <c r="K1031" i="7"/>
  <c r="K1030" i="7"/>
  <c r="F1030" i="7" s="1"/>
  <c r="K1029" i="7"/>
  <c r="K1028" i="7"/>
  <c r="E1028" i="7" s="1"/>
  <c r="K1027" i="7"/>
  <c r="F1027" i="7" s="1"/>
  <c r="K1026" i="7"/>
  <c r="K1025" i="7"/>
  <c r="F1025" i="7" s="1"/>
  <c r="K1024" i="7"/>
  <c r="E1024" i="7" s="1"/>
  <c r="K1023" i="7"/>
  <c r="E1023" i="7" s="1"/>
  <c r="K1022" i="7"/>
  <c r="K1021" i="7"/>
  <c r="E1021" i="7" s="1"/>
  <c r="F1020" i="7"/>
  <c r="F1019" i="7"/>
  <c r="F1018" i="7"/>
  <c r="F1017" i="7"/>
  <c r="K1016" i="7"/>
  <c r="E1016" i="7" s="1"/>
  <c r="K1015" i="7"/>
  <c r="K1014" i="7"/>
  <c r="K1013" i="7"/>
  <c r="E1013" i="7" s="1"/>
  <c r="K1012" i="7"/>
  <c r="E1012" i="7" s="1"/>
  <c r="K1011" i="7"/>
  <c r="K1010" i="7"/>
  <c r="E1010" i="7" s="1"/>
  <c r="K1009" i="7"/>
  <c r="K1008" i="7"/>
  <c r="E1008" i="7" s="1"/>
  <c r="K1007" i="7"/>
  <c r="E1007" i="7" s="1"/>
  <c r="K1006" i="7"/>
  <c r="K1005" i="7"/>
  <c r="E1005" i="7" s="1"/>
  <c r="K1004" i="7"/>
  <c r="E1004" i="7" s="1"/>
  <c r="K1003" i="7"/>
  <c r="K1002" i="7"/>
  <c r="K1001" i="7"/>
  <c r="K1000" i="7"/>
  <c r="F1000" i="7" s="1"/>
  <c r="K999" i="7"/>
  <c r="K998" i="7"/>
  <c r="E998" i="7" s="1"/>
  <c r="K997" i="7"/>
  <c r="F997" i="7" s="1"/>
  <c r="F996" i="7"/>
  <c r="F995" i="7"/>
  <c r="F994" i="7"/>
  <c r="F993" i="7"/>
  <c r="F992" i="7"/>
  <c r="K991" i="7"/>
  <c r="K990" i="7"/>
  <c r="F990" i="7" s="1"/>
  <c r="K989" i="7"/>
  <c r="K988" i="7"/>
  <c r="F988" i="7" s="1"/>
  <c r="K987" i="7"/>
  <c r="F987" i="7" s="1"/>
  <c r="K986" i="7"/>
  <c r="K985" i="7"/>
  <c r="K984" i="7"/>
  <c r="E984" i="7" s="1"/>
  <c r="F983" i="7"/>
  <c r="F982" i="7"/>
  <c r="F981" i="7"/>
  <c r="F980" i="7"/>
  <c r="F979" i="7"/>
  <c r="F978" i="7"/>
  <c r="F977" i="7"/>
  <c r="F976" i="7"/>
  <c r="K975" i="7"/>
  <c r="E975" i="7" s="1"/>
  <c r="K974" i="7"/>
  <c r="F974" i="7" s="1"/>
  <c r="K973" i="7"/>
  <c r="E973" i="7" s="1"/>
  <c r="K972" i="7"/>
  <c r="K971" i="7"/>
  <c r="K970" i="7"/>
  <c r="K969" i="7"/>
  <c r="F968" i="7"/>
  <c r="F967" i="7"/>
  <c r="F966" i="7"/>
  <c r="F965" i="7"/>
  <c r="F964" i="7"/>
  <c r="F963" i="7"/>
  <c r="K962" i="7"/>
  <c r="K961" i="7"/>
  <c r="E961" i="7" s="1"/>
  <c r="K960" i="7"/>
  <c r="F960" i="7" s="1"/>
  <c r="K959" i="7"/>
  <c r="K958" i="7"/>
  <c r="K957" i="7"/>
  <c r="F957" i="7" s="1"/>
  <c r="K956" i="7"/>
  <c r="E956" i="7" s="1"/>
  <c r="K955" i="7"/>
  <c r="K954" i="7"/>
  <c r="E954" i="7" s="1"/>
  <c r="K953" i="7"/>
  <c r="F953" i="7" s="1"/>
  <c r="K952" i="7"/>
  <c r="K951" i="7"/>
  <c r="E951" i="7" s="1"/>
  <c r="K950" i="7"/>
  <c r="K949" i="7"/>
  <c r="E949" i="7" s="1"/>
  <c r="K948" i="7"/>
  <c r="F948" i="7" s="1"/>
  <c r="K947" i="7"/>
  <c r="F947" i="7" s="1"/>
  <c r="K946" i="7"/>
  <c r="E946" i="7" s="1"/>
  <c r="K945" i="7"/>
  <c r="F945" i="7" s="1"/>
  <c r="K944" i="7"/>
  <c r="E944" i="7" s="1"/>
  <c r="K943" i="7"/>
  <c r="K942" i="7"/>
  <c r="F942" i="7" s="1"/>
  <c r="K941" i="7"/>
  <c r="E941" i="7" s="1"/>
  <c r="K940" i="7"/>
  <c r="E940" i="7" s="1"/>
  <c r="K939" i="7"/>
  <c r="K938" i="7"/>
  <c r="F938" i="7" s="1"/>
  <c r="K937" i="7"/>
  <c r="F937" i="7" s="1"/>
  <c r="K936" i="7"/>
  <c r="E936" i="7" s="1"/>
  <c r="K935" i="7"/>
  <c r="F935" i="7" s="1"/>
  <c r="K934" i="7"/>
  <c r="K933" i="7"/>
  <c r="F933" i="7" s="1"/>
  <c r="K932" i="7"/>
  <c r="E932" i="7" s="1"/>
  <c r="K931" i="7"/>
  <c r="K930" i="7"/>
  <c r="F930" i="7" s="1"/>
  <c r="K929" i="7"/>
  <c r="K928" i="7"/>
  <c r="E928" i="7" s="1"/>
  <c r="K927" i="7"/>
  <c r="K926" i="7"/>
  <c r="K925" i="7"/>
  <c r="E925" i="7" s="1"/>
  <c r="F924" i="7"/>
  <c r="F923" i="7"/>
  <c r="F922" i="7"/>
  <c r="F921" i="7"/>
  <c r="F920" i="7"/>
  <c r="F919" i="7"/>
  <c r="K918" i="7"/>
  <c r="F918" i="7" s="1"/>
  <c r="K917" i="7"/>
  <c r="E917" i="7" s="1"/>
  <c r="K916" i="7"/>
  <c r="E916" i="7" s="1"/>
  <c r="K915" i="7"/>
  <c r="K914" i="7"/>
  <c r="E914" i="7" s="1"/>
  <c r="K913" i="7"/>
  <c r="F913" i="7" s="1"/>
  <c r="K912" i="7"/>
  <c r="E912" i="7" s="1"/>
  <c r="K911" i="7"/>
  <c r="K910" i="7"/>
  <c r="F910" i="7" s="1"/>
  <c r="K909" i="7"/>
  <c r="E909" i="7" s="1"/>
  <c r="K908" i="7"/>
  <c r="F908" i="7" s="1"/>
  <c r="K907" i="7"/>
  <c r="K906" i="7"/>
  <c r="E906" i="7" s="1"/>
  <c r="K905" i="7"/>
  <c r="E905" i="7" s="1"/>
  <c r="K904" i="7"/>
  <c r="F904" i="7" s="1"/>
  <c r="K903" i="7"/>
  <c r="K902" i="7"/>
  <c r="F902" i="7" s="1"/>
  <c r="K901" i="7"/>
  <c r="F901" i="7" s="1"/>
  <c r="K900" i="7"/>
  <c r="F900" i="7" s="1"/>
  <c r="K899" i="7"/>
  <c r="E899" i="7" s="1"/>
  <c r="K898" i="7"/>
  <c r="K897" i="7"/>
  <c r="K896" i="7"/>
  <c r="K895" i="7"/>
  <c r="K894" i="7"/>
  <c r="E894" i="7" s="1"/>
  <c r="K893" i="7"/>
  <c r="E893" i="7" s="1"/>
  <c r="K892" i="7"/>
  <c r="K891" i="7"/>
  <c r="E891" i="7" s="1"/>
  <c r="K890" i="7"/>
  <c r="K889" i="7"/>
  <c r="F889" i="7" s="1"/>
  <c r="K888" i="7"/>
  <c r="E888" i="7" s="1"/>
  <c r="K887" i="7"/>
  <c r="K886" i="7"/>
  <c r="K885" i="7"/>
  <c r="F885" i="7" s="1"/>
  <c r="K884" i="7"/>
  <c r="F884" i="7" s="1"/>
  <c r="K883" i="7"/>
  <c r="K882" i="7"/>
  <c r="E882" i="7" s="1"/>
  <c r="F881" i="7"/>
  <c r="F880" i="7"/>
  <c r="F879" i="7"/>
  <c r="F878" i="7"/>
  <c r="F877" i="7"/>
  <c r="F876" i="7"/>
  <c r="K875" i="7"/>
  <c r="E875" i="7" s="1"/>
  <c r="K874" i="7"/>
  <c r="K873" i="7"/>
  <c r="K872" i="7"/>
  <c r="K871" i="7"/>
  <c r="K870" i="7"/>
  <c r="F870" i="7" s="1"/>
  <c r="K869" i="7"/>
  <c r="K868" i="7"/>
  <c r="F868" i="7" s="1"/>
  <c r="K867" i="7"/>
  <c r="K866" i="7"/>
  <c r="K865" i="7"/>
  <c r="F865" i="7" s="1"/>
  <c r="K864" i="7"/>
  <c r="F864" i="7" s="1"/>
  <c r="K863" i="7"/>
  <c r="E863" i="7" s="1"/>
  <c r="K862" i="7"/>
  <c r="K861" i="7"/>
  <c r="K860" i="7"/>
  <c r="E860" i="7" s="1"/>
  <c r="K859" i="7"/>
  <c r="K858" i="7"/>
  <c r="F858" i="7" s="1"/>
  <c r="K857" i="7"/>
  <c r="K856" i="7"/>
  <c r="F856" i="7" s="1"/>
  <c r="K855" i="7"/>
  <c r="K854" i="7"/>
  <c r="F854" i="7" s="1"/>
  <c r="K853" i="7"/>
  <c r="F853" i="7" s="1"/>
  <c r="K852" i="7"/>
  <c r="F851" i="7"/>
  <c r="F850" i="7"/>
  <c r="F849" i="7"/>
  <c r="F848" i="7"/>
  <c r="F847" i="7"/>
  <c r="K846" i="7"/>
  <c r="K845" i="7"/>
  <c r="F845" i="7" s="1"/>
  <c r="K844" i="7"/>
  <c r="K843" i="7"/>
  <c r="E843" i="7" s="1"/>
  <c r="K842" i="7"/>
  <c r="K841" i="7"/>
  <c r="E841" i="7" s="1"/>
  <c r="K840" i="7"/>
  <c r="K839" i="7"/>
  <c r="F839" i="7" s="1"/>
  <c r="F838" i="7"/>
  <c r="F837" i="7"/>
  <c r="F836" i="7"/>
  <c r="F835" i="7"/>
  <c r="K834" i="7"/>
  <c r="F834" i="7" s="1"/>
  <c r="K833" i="7"/>
  <c r="F833" i="7" s="1"/>
  <c r="K832" i="7"/>
  <c r="E832" i="7" s="1"/>
  <c r="K831" i="7"/>
  <c r="E831" i="7" s="1"/>
  <c r="K830" i="7"/>
  <c r="E830" i="7" s="1"/>
  <c r="K829" i="7"/>
  <c r="K828" i="7"/>
  <c r="K827" i="7"/>
  <c r="E827" i="7" s="1"/>
  <c r="K826" i="7"/>
  <c r="E826" i="7" s="1"/>
  <c r="K825" i="7"/>
  <c r="F825" i="7" s="1"/>
  <c r="K824" i="7"/>
  <c r="K823" i="7"/>
  <c r="E823" i="7" s="1"/>
  <c r="K822" i="7"/>
  <c r="E822" i="7" s="1"/>
  <c r="K821" i="7"/>
  <c r="K820" i="7"/>
  <c r="F820" i="7" s="1"/>
  <c r="K819" i="7"/>
  <c r="E819" i="7" s="1"/>
  <c r="K818" i="7"/>
  <c r="E818" i="7" s="1"/>
  <c r="K817" i="7"/>
  <c r="K816" i="7"/>
  <c r="K815" i="7"/>
  <c r="E815" i="7" s="1"/>
  <c r="K814" i="7"/>
  <c r="F814" i="7" s="1"/>
  <c r="K813" i="7"/>
  <c r="E813" i="7" s="1"/>
  <c r="K812" i="7"/>
  <c r="K811" i="7"/>
  <c r="F811" i="7" s="1"/>
  <c r="K810" i="7"/>
  <c r="K809" i="7"/>
  <c r="E809" i="7" s="1"/>
  <c r="K808" i="7"/>
  <c r="E808" i="7" s="1"/>
  <c r="K807" i="7"/>
  <c r="K806" i="7"/>
  <c r="K805" i="7"/>
  <c r="E805" i="7" s="1"/>
  <c r="K804" i="7"/>
  <c r="E804" i="7" s="1"/>
  <c r="K803" i="7"/>
  <c r="E803" i="7" s="1"/>
  <c r="K802" i="7"/>
  <c r="F802" i="7" s="1"/>
  <c r="K801" i="7"/>
  <c r="F801" i="7" s="1"/>
  <c r="K800" i="7"/>
  <c r="E800" i="7" s="1"/>
  <c r="K799" i="7"/>
  <c r="F799" i="7" s="1"/>
  <c r="K798" i="7"/>
  <c r="E798" i="7" s="1"/>
  <c r="K797" i="7"/>
  <c r="F797" i="7" s="1"/>
  <c r="F796" i="7"/>
  <c r="F795" i="7"/>
  <c r="F794" i="7"/>
  <c r="F793" i="7"/>
  <c r="K792" i="7"/>
  <c r="K791" i="7"/>
  <c r="E791" i="7" s="1"/>
  <c r="K790" i="7"/>
  <c r="K789" i="7"/>
  <c r="F789" i="7" s="1"/>
  <c r="K788" i="7"/>
  <c r="F788" i="7" s="1"/>
  <c r="K787" i="7"/>
  <c r="E787" i="7" s="1"/>
  <c r="K786" i="7"/>
  <c r="K785" i="7"/>
  <c r="F785" i="7" s="1"/>
  <c r="K784" i="7"/>
  <c r="K783" i="7"/>
  <c r="E783" i="7" s="1"/>
  <c r="K782" i="7"/>
  <c r="K781" i="7"/>
  <c r="E781" i="7" s="1"/>
  <c r="K780" i="7"/>
  <c r="F780" i="7" s="1"/>
  <c r="K779" i="7"/>
  <c r="K778" i="7"/>
  <c r="K777" i="7"/>
  <c r="E777" i="7" s="1"/>
  <c r="K776" i="7"/>
  <c r="F776" i="7" s="1"/>
  <c r="K775" i="7"/>
  <c r="K774" i="7"/>
  <c r="K773" i="7"/>
  <c r="E773" i="7" s="1"/>
  <c r="K772" i="7"/>
  <c r="F771" i="7"/>
  <c r="F770" i="7"/>
  <c r="F769" i="7"/>
  <c r="F768" i="7"/>
  <c r="F767" i="7"/>
  <c r="F766" i="7"/>
  <c r="F765" i="7"/>
  <c r="K764" i="7"/>
  <c r="K763" i="7"/>
  <c r="F763" i="7" s="1"/>
  <c r="K762" i="7"/>
  <c r="K761" i="7"/>
  <c r="K760" i="7"/>
  <c r="F760" i="7" s="1"/>
  <c r="K759" i="7"/>
  <c r="K758" i="7"/>
  <c r="K757" i="7"/>
  <c r="K756" i="7"/>
  <c r="F756" i="7" s="1"/>
  <c r="K755" i="7"/>
  <c r="K754" i="7"/>
  <c r="K753" i="7"/>
  <c r="K752" i="7"/>
  <c r="E752" i="7" s="1"/>
  <c r="K751" i="7"/>
  <c r="F751" i="7" s="1"/>
  <c r="K750" i="7"/>
  <c r="K749" i="7"/>
  <c r="F749" i="7" s="1"/>
  <c r="K748" i="7"/>
  <c r="F748" i="7" s="1"/>
  <c r="K747" i="7"/>
  <c r="K746" i="7"/>
  <c r="K745" i="7"/>
  <c r="K744" i="7"/>
  <c r="K743" i="7"/>
  <c r="E743" i="7" s="1"/>
  <c r="K742" i="7"/>
  <c r="E742" i="7" s="1"/>
  <c r="K741" i="7"/>
  <c r="K740" i="7"/>
  <c r="E740" i="7" s="1"/>
  <c r="K739" i="7"/>
  <c r="K738" i="7"/>
  <c r="K737" i="7"/>
  <c r="E737" i="7" s="1"/>
  <c r="K736" i="7"/>
  <c r="E736" i="7" s="1"/>
  <c r="K735" i="7"/>
  <c r="F735" i="7" s="1"/>
  <c r="K734" i="7"/>
  <c r="E734" i="7" s="1"/>
  <c r="K733" i="7"/>
  <c r="K732" i="7"/>
  <c r="E732" i="7" s="1"/>
  <c r="F731" i="7"/>
  <c r="F730" i="7"/>
  <c r="F729" i="7"/>
  <c r="F728" i="7"/>
  <c r="F727" i="7"/>
  <c r="F726" i="7"/>
  <c r="F725" i="7"/>
  <c r="K724" i="7"/>
  <c r="F724" i="7" s="1"/>
  <c r="K723" i="7"/>
  <c r="E723" i="7" s="1"/>
  <c r="K722" i="7"/>
  <c r="F722" i="7" s="1"/>
  <c r="K721" i="7"/>
  <c r="K720" i="7"/>
  <c r="K719" i="7"/>
  <c r="E719" i="7" s="1"/>
  <c r="K718" i="7"/>
  <c r="E718" i="7" s="1"/>
  <c r="K717" i="7"/>
  <c r="K716" i="7"/>
  <c r="E716" i="7" s="1"/>
  <c r="K715" i="7"/>
  <c r="F715" i="7" s="1"/>
  <c r="K714" i="7"/>
  <c r="K713" i="7"/>
  <c r="F713" i="7" s="1"/>
  <c r="K712" i="7"/>
  <c r="K711" i="7"/>
  <c r="K710" i="7"/>
  <c r="E710" i="7" s="1"/>
  <c r="K709" i="7"/>
  <c r="F709" i="7" s="1"/>
  <c r="K708" i="7"/>
  <c r="E708" i="7" s="1"/>
  <c r="K707" i="7"/>
  <c r="F707" i="7" s="1"/>
  <c r="K706" i="7"/>
  <c r="K705" i="7"/>
  <c r="F705" i="7" s="1"/>
  <c r="K704" i="7"/>
  <c r="K703" i="7"/>
  <c r="K702" i="7"/>
  <c r="K701" i="7"/>
  <c r="F701" i="7" s="1"/>
  <c r="K700" i="7"/>
  <c r="F699" i="7"/>
  <c r="F698" i="7"/>
  <c r="F697" i="7"/>
  <c r="F696" i="7"/>
  <c r="F695" i="7"/>
  <c r="F694" i="7"/>
  <c r="F693" i="7"/>
  <c r="F692" i="7"/>
  <c r="K691" i="7"/>
  <c r="F691" i="7" s="1"/>
  <c r="K690" i="7"/>
  <c r="E690" i="7" s="1"/>
  <c r="F689" i="7"/>
  <c r="F688" i="7"/>
  <c r="F687" i="7"/>
  <c r="F686" i="7"/>
  <c r="F685" i="7"/>
  <c r="F684" i="7"/>
  <c r="F683" i="7"/>
  <c r="F682" i="7"/>
  <c r="F681" i="7"/>
  <c r="F680" i="7"/>
  <c r="K679" i="7"/>
  <c r="E679" i="7" s="1"/>
  <c r="K678" i="7"/>
  <c r="K677" i="7"/>
  <c r="F677" i="7" s="1"/>
  <c r="K676" i="7"/>
  <c r="K675" i="7"/>
  <c r="K674" i="7"/>
  <c r="F674" i="7" s="1"/>
  <c r="K673" i="7"/>
  <c r="E673" i="7" s="1"/>
  <c r="K672" i="7"/>
  <c r="K671" i="7"/>
  <c r="F671" i="7" s="1"/>
  <c r="K670" i="7"/>
  <c r="E670" i="7" s="1"/>
  <c r="K669" i="7"/>
  <c r="F669" i="7" s="1"/>
  <c r="K668" i="7"/>
  <c r="K667" i="7"/>
  <c r="E667" i="7" s="1"/>
  <c r="K666" i="7"/>
  <c r="K665" i="7"/>
  <c r="K664" i="7"/>
  <c r="F664" i="7" s="1"/>
  <c r="K663" i="7"/>
  <c r="K662" i="7"/>
  <c r="E662" i="7" s="1"/>
  <c r="K661" i="7"/>
  <c r="F660" i="7"/>
  <c r="F659" i="7"/>
  <c r="F658" i="7"/>
  <c r="F657" i="7"/>
  <c r="F656" i="7"/>
  <c r="F655" i="7"/>
  <c r="F654" i="7"/>
  <c r="F653" i="7"/>
  <c r="K652" i="7"/>
  <c r="K651" i="7"/>
  <c r="E651" i="7" s="1"/>
  <c r="K650" i="7"/>
  <c r="K649" i="7"/>
  <c r="E649" i="7" s="1"/>
  <c r="K648" i="7"/>
  <c r="F648" i="7" s="1"/>
  <c r="K647" i="7"/>
  <c r="K646" i="7"/>
  <c r="K645" i="7"/>
  <c r="K644" i="7"/>
  <c r="F644" i="7" s="1"/>
  <c r="K643" i="7"/>
  <c r="K642" i="7"/>
  <c r="F641" i="7"/>
  <c r="F640" i="7"/>
  <c r="F639" i="7"/>
  <c r="F638" i="7"/>
  <c r="F637" i="7"/>
  <c r="F636" i="7"/>
  <c r="K635" i="7"/>
  <c r="F635" i="7" s="1"/>
  <c r="F634" i="7"/>
  <c r="F633" i="7"/>
  <c r="F632" i="7"/>
  <c r="F631" i="7"/>
  <c r="F630" i="7"/>
  <c r="F629" i="7"/>
  <c r="F628" i="7"/>
  <c r="F627" i="7"/>
  <c r="F626" i="7"/>
  <c r="K625" i="7"/>
  <c r="E625" i="7" s="1"/>
  <c r="K624" i="7"/>
  <c r="K623" i="7"/>
  <c r="K622" i="7"/>
  <c r="K621" i="7"/>
  <c r="E621" i="7" s="1"/>
  <c r="K620" i="7"/>
  <c r="F620" i="7" s="1"/>
  <c r="K619" i="7"/>
  <c r="K618" i="7"/>
  <c r="E618" i="7" s="1"/>
  <c r="K617" i="7"/>
  <c r="E617" i="7" s="1"/>
  <c r="K616" i="7"/>
  <c r="F616" i="7" s="1"/>
  <c r="K615" i="7"/>
  <c r="E615" i="7" s="1"/>
  <c r="K614" i="7"/>
  <c r="F614" i="7" s="1"/>
  <c r="K613" i="7"/>
  <c r="K612" i="7"/>
  <c r="E612" i="7" s="1"/>
  <c r="K611" i="7"/>
  <c r="E611" i="7" s="1"/>
  <c r="K610" i="7"/>
  <c r="K609" i="7"/>
  <c r="F609" i="7" s="1"/>
  <c r="K608" i="7"/>
  <c r="F608" i="7" s="1"/>
  <c r="F607" i="7"/>
  <c r="F606" i="7"/>
  <c r="F605" i="7"/>
  <c r="F604" i="7"/>
  <c r="F603" i="7"/>
  <c r="F602" i="7"/>
  <c r="F601" i="7"/>
  <c r="F600" i="7"/>
  <c r="K599" i="7"/>
  <c r="K598" i="7"/>
  <c r="K597" i="7"/>
  <c r="E597" i="7" s="1"/>
  <c r="K596" i="7"/>
  <c r="K595" i="7"/>
  <c r="E595" i="7" s="1"/>
  <c r="K594" i="7"/>
  <c r="E594" i="7" s="1"/>
  <c r="K593" i="7"/>
  <c r="K592" i="7"/>
  <c r="F592" i="7" s="1"/>
  <c r="K591" i="7"/>
  <c r="F591" i="7" s="1"/>
  <c r="K590" i="7"/>
  <c r="E590" i="7" s="1"/>
  <c r="K589" i="7"/>
  <c r="E589" i="7" s="1"/>
  <c r="K588" i="7"/>
  <c r="K587" i="7"/>
  <c r="K586" i="7"/>
  <c r="E586" i="7" s="1"/>
  <c r="F585" i="7"/>
  <c r="F584" i="7"/>
  <c r="F583" i="7"/>
  <c r="F582" i="7"/>
  <c r="F581" i="7"/>
  <c r="F580" i="7"/>
  <c r="F579" i="7"/>
  <c r="F578" i="7"/>
  <c r="K577" i="7"/>
  <c r="F577" i="7" s="1"/>
  <c r="K576" i="7"/>
  <c r="K575" i="7"/>
  <c r="E575" i="7" s="1"/>
  <c r="K574" i="7"/>
  <c r="F573" i="7"/>
  <c r="F572" i="7"/>
  <c r="F571" i="7"/>
  <c r="F570" i="7"/>
  <c r="F569" i="7"/>
  <c r="K568" i="7"/>
  <c r="E568" i="7" s="1"/>
  <c r="K567" i="7"/>
  <c r="K566" i="7"/>
  <c r="K565" i="7"/>
  <c r="K564" i="7"/>
  <c r="F564" i="7" s="1"/>
  <c r="K563" i="7"/>
  <c r="E563" i="7" s="1"/>
  <c r="K562" i="7"/>
  <c r="K561" i="7"/>
  <c r="K560" i="7"/>
  <c r="K559" i="7"/>
  <c r="E559" i="7" s="1"/>
  <c r="K558" i="7"/>
  <c r="K557" i="7"/>
  <c r="K556" i="7"/>
  <c r="E556" i="7" s="1"/>
  <c r="K555" i="7"/>
  <c r="K554" i="7"/>
  <c r="K553" i="7"/>
  <c r="K552" i="7"/>
  <c r="K551" i="7"/>
  <c r="E551" i="7" s="1"/>
  <c r="K550" i="7"/>
  <c r="K549" i="7"/>
  <c r="F549" i="7" s="1"/>
  <c r="K548" i="7"/>
  <c r="E548" i="7" s="1"/>
  <c r="K547" i="7"/>
  <c r="F547" i="7" s="1"/>
  <c r="K546" i="7"/>
  <c r="F545" i="7"/>
  <c r="F544" i="7"/>
  <c r="F543" i="7"/>
  <c r="F542" i="7"/>
  <c r="F541" i="7"/>
  <c r="F540" i="7"/>
  <c r="K539" i="7"/>
  <c r="E539" i="7" s="1"/>
  <c r="K538" i="7"/>
  <c r="K537" i="7"/>
  <c r="E537" i="7" s="1"/>
  <c r="K536" i="7"/>
  <c r="E536" i="7" s="1"/>
  <c r="K535" i="7"/>
  <c r="E535" i="7" s="1"/>
  <c r="K534" i="7"/>
  <c r="E534" i="7" s="1"/>
  <c r="F533" i="7"/>
  <c r="F532" i="7"/>
  <c r="F531" i="7"/>
  <c r="F530" i="7"/>
  <c r="F529" i="7"/>
  <c r="K528" i="7"/>
  <c r="K527" i="7"/>
  <c r="E527" i="7" s="1"/>
  <c r="K526" i="7"/>
  <c r="K525" i="7"/>
  <c r="E525" i="7" s="1"/>
  <c r="K524" i="7"/>
  <c r="E524" i="7" s="1"/>
  <c r="K523" i="7"/>
  <c r="E523" i="7" s="1"/>
  <c r="K522" i="7"/>
  <c r="K521" i="7"/>
  <c r="F521" i="7" s="1"/>
  <c r="K520" i="7"/>
  <c r="F520" i="7" s="1"/>
  <c r="K519" i="7"/>
  <c r="E519" i="7" s="1"/>
  <c r="K518" i="7"/>
  <c r="K517" i="7"/>
  <c r="F517" i="7" s="1"/>
  <c r="K516" i="7"/>
  <c r="K515" i="7"/>
  <c r="K514" i="7"/>
  <c r="F514" i="7" s="1"/>
  <c r="K513" i="7"/>
  <c r="K512" i="7"/>
  <c r="K511" i="7"/>
  <c r="K510" i="7"/>
  <c r="K509" i="7"/>
  <c r="K508" i="7"/>
  <c r="E508" i="7" s="1"/>
  <c r="K507" i="7"/>
  <c r="E507" i="7" s="1"/>
  <c r="K506" i="7"/>
  <c r="K505" i="7"/>
  <c r="F505" i="7" s="1"/>
  <c r="K504" i="7"/>
  <c r="K503" i="7"/>
  <c r="E503" i="7" s="1"/>
  <c r="K502" i="7"/>
  <c r="F501" i="7"/>
  <c r="F500" i="7"/>
  <c r="F499" i="7"/>
  <c r="F498" i="7"/>
  <c r="F497" i="7"/>
  <c r="F496" i="7"/>
  <c r="F495" i="7"/>
  <c r="K494" i="7"/>
  <c r="E494" i="7" s="1"/>
  <c r="K493" i="7"/>
  <c r="K492" i="7"/>
  <c r="F492" i="7" s="1"/>
  <c r="K491" i="7"/>
  <c r="E491" i="7" s="1"/>
  <c r="K490" i="7"/>
  <c r="K489" i="7"/>
  <c r="E489" i="7" s="1"/>
  <c r="F488" i="7"/>
  <c r="F487" i="7"/>
  <c r="F486" i="7"/>
  <c r="F485" i="7"/>
  <c r="K484" i="7"/>
  <c r="K483" i="7"/>
  <c r="K482" i="7"/>
  <c r="K481" i="7"/>
  <c r="E481" i="7" s="1"/>
  <c r="K480" i="7"/>
  <c r="E480" i="7" s="1"/>
  <c r="K479" i="7"/>
  <c r="K478" i="7"/>
  <c r="K477" i="7"/>
  <c r="K476" i="7"/>
  <c r="F476" i="7" s="1"/>
  <c r="F475" i="7"/>
  <c r="F474" i="7"/>
  <c r="F473" i="7"/>
  <c r="F472" i="7"/>
  <c r="F471" i="7"/>
  <c r="F470" i="7"/>
  <c r="K469" i="7"/>
  <c r="K468" i="7"/>
  <c r="E468" i="7" s="1"/>
  <c r="K467" i="7"/>
  <c r="K466" i="7"/>
  <c r="F466" i="7" s="1"/>
  <c r="K465" i="7"/>
  <c r="F465" i="7" s="1"/>
  <c r="K464" i="7"/>
  <c r="K463" i="7"/>
  <c r="F463" i="7" s="1"/>
  <c r="K462" i="7"/>
  <c r="F461" i="7"/>
  <c r="F460" i="7"/>
  <c r="F459" i="7"/>
  <c r="F458" i="7"/>
  <c r="F457" i="7"/>
  <c r="F456" i="7"/>
  <c r="K455" i="7"/>
  <c r="F455" i="7" s="1"/>
  <c r="K454" i="7"/>
  <c r="K453" i="7"/>
  <c r="F453" i="7" s="1"/>
  <c r="K452" i="7"/>
  <c r="E452" i="7" s="1"/>
  <c r="K451" i="7"/>
  <c r="K450" i="7"/>
  <c r="K449" i="7"/>
  <c r="E449" i="7" s="1"/>
  <c r="K448" i="7"/>
  <c r="K447" i="7"/>
  <c r="K446" i="7"/>
  <c r="K445" i="7"/>
  <c r="F445" i="7" s="1"/>
  <c r="K444" i="7"/>
  <c r="K443" i="7"/>
  <c r="K442" i="7"/>
  <c r="K441" i="7"/>
  <c r="E441" i="7" s="1"/>
  <c r="F440" i="7"/>
  <c r="F439" i="7"/>
  <c r="F438" i="7"/>
  <c r="F437" i="7"/>
  <c r="F436" i="7"/>
  <c r="F435" i="7"/>
  <c r="K434" i="7"/>
  <c r="K433" i="7"/>
  <c r="K432" i="7"/>
  <c r="F432" i="7" s="1"/>
  <c r="K431" i="7"/>
  <c r="F431" i="7" s="1"/>
  <c r="K430" i="7"/>
  <c r="K429" i="7"/>
  <c r="K428" i="7"/>
  <c r="E428" i="7" s="1"/>
  <c r="K427" i="7"/>
  <c r="E427" i="7" s="1"/>
  <c r="K426" i="7"/>
  <c r="F426" i="7" s="1"/>
  <c r="K425" i="7"/>
  <c r="F425" i="7" s="1"/>
  <c r="K424" i="7"/>
  <c r="E424" i="7" s="1"/>
  <c r="K423" i="7"/>
  <c r="K422" i="7"/>
  <c r="K421" i="7"/>
  <c r="K420" i="7"/>
  <c r="E420" i="7" s="1"/>
  <c r="F419" i="7"/>
  <c r="F418" i="7"/>
  <c r="F417" i="7"/>
  <c r="F416" i="7"/>
  <c r="F415" i="7"/>
  <c r="F414" i="7"/>
  <c r="F413" i="7"/>
  <c r="F412" i="7"/>
  <c r="F411" i="7"/>
  <c r="K410" i="7"/>
  <c r="K409" i="7"/>
  <c r="K408" i="7"/>
  <c r="F408" i="7" s="1"/>
  <c r="K407" i="7"/>
  <c r="K406" i="7"/>
  <c r="K405" i="7"/>
  <c r="K404" i="7"/>
  <c r="F404" i="7" s="1"/>
  <c r="K403" i="7"/>
  <c r="F403" i="7" s="1"/>
  <c r="K402" i="7"/>
  <c r="K401" i="7"/>
  <c r="K400" i="7"/>
  <c r="E400" i="7" s="1"/>
  <c r="K399" i="7"/>
  <c r="E399" i="7" s="1"/>
  <c r="K398" i="7"/>
  <c r="K397" i="7"/>
  <c r="E397" i="7" s="1"/>
  <c r="K396" i="7"/>
  <c r="E396" i="7" s="1"/>
  <c r="F395" i="7"/>
  <c r="F394" i="7"/>
  <c r="F393" i="7"/>
  <c r="F392" i="7"/>
  <c r="F391" i="7"/>
  <c r="F390" i="7"/>
  <c r="K389" i="7"/>
  <c r="K388" i="7"/>
  <c r="K387" i="7"/>
  <c r="F387" i="7" s="1"/>
  <c r="K386" i="7"/>
  <c r="K385" i="7"/>
  <c r="F384" i="7"/>
  <c r="F383" i="7"/>
  <c r="F382" i="7"/>
  <c r="F381" i="7"/>
  <c r="F380" i="7"/>
  <c r="F379" i="7"/>
  <c r="F378" i="7"/>
  <c r="K377" i="7"/>
  <c r="E377" i="7" s="1"/>
  <c r="K376" i="7"/>
  <c r="E376" i="7" s="1"/>
  <c r="K375" i="7"/>
  <c r="K374" i="7"/>
  <c r="F374" i="7" s="1"/>
  <c r="K373" i="7"/>
  <c r="F373" i="7" s="1"/>
  <c r="K372" i="7"/>
  <c r="K371" i="7"/>
  <c r="F371" i="7" s="1"/>
  <c r="K370" i="7"/>
  <c r="K369" i="7"/>
  <c r="K368" i="7"/>
  <c r="K367" i="7"/>
  <c r="F367" i="7" s="1"/>
  <c r="K366" i="7"/>
  <c r="F366" i="7" s="1"/>
  <c r="K365" i="7"/>
  <c r="K364" i="7"/>
  <c r="K363" i="7"/>
  <c r="F363" i="7" s="1"/>
  <c r="K362" i="7"/>
  <c r="E362" i="7" s="1"/>
  <c r="K361" i="7"/>
  <c r="K360" i="7"/>
  <c r="K359" i="7"/>
  <c r="F359" i="7" s="1"/>
  <c r="K358" i="7"/>
  <c r="E358" i="7" s="1"/>
  <c r="K357" i="7"/>
  <c r="E357" i="7" s="1"/>
  <c r="K356" i="7"/>
  <c r="K355" i="7"/>
  <c r="K354" i="7"/>
  <c r="E354" i="7" s="1"/>
  <c r="K353" i="7"/>
  <c r="K352" i="7"/>
  <c r="K351" i="7"/>
  <c r="K350" i="7"/>
  <c r="K349" i="7"/>
  <c r="K348" i="7"/>
  <c r="K347" i="7"/>
  <c r="F347" i="7" s="1"/>
  <c r="K346" i="7"/>
  <c r="K345" i="7"/>
  <c r="K344" i="7"/>
  <c r="K343" i="7"/>
  <c r="F343" i="7" s="1"/>
  <c r="K342" i="7"/>
  <c r="E342" i="7" s="1"/>
  <c r="K341" i="7"/>
  <c r="F341" i="7" s="1"/>
  <c r="F340" i="7"/>
  <c r="F339" i="7"/>
  <c r="F338" i="7"/>
  <c r="F337" i="7"/>
  <c r="F336" i="7"/>
  <c r="F335" i="7"/>
  <c r="F334" i="7"/>
  <c r="K333" i="7"/>
  <c r="E333" i="7" s="1"/>
  <c r="K332" i="7"/>
  <c r="F332" i="7" s="1"/>
  <c r="K331" i="7"/>
  <c r="K330" i="7"/>
  <c r="K329" i="7"/>
  <c r="K328" i="7"/>
  <c r="F328" i="7" s="1"/>
  <c r="K327" i="7"/>
  <c r="F326" i="7"/>
  <c r="F325" i="7"/>
  <c r="F324" i="7"/>
  <c r="K323" i="7"/>
  <c r="E323" i="7" s="1"/>
  <c r="K322" i="7"/>
  <c r="K321" i="7"/>
  <c r="K320" i="7"/>
  <c r="F320" i="7" s="1"/>
  <c r="K319" i="7"/>
  <c r="E319" i="7" s="1"/>
  <c r="K318" i="7"/>
  <c r="F318" i="7" s="1"/>
  <c r="K317" i="7"/>
  <c r="E317" i="7" s="1"/>
  <c r="K316" i="7"/>
  <c r="K315" i="7"/>
  <c r="K314" i="7"/>
  <c r="F314" i="7" s="1"/>
  <c r="K313" i="7"/>
  <c r="F312" i="7"/>
  <c r="F311" i="7"/>
  <c r="F310" i="7"/>
  <c r="F309" i="7"/>
  <c r="F308" i="7"/>
  <c r="F307" i="7"/>
  <c r="F306" i="7"/>
  <c r="F305" i="7"/>
  <c r="K304" i="7"/>
  <c r="K303" i="7"/>
  <c r="E303" i="7" s="1"/>
  <c r="K302" i="7"/>
  <c r="K301" i="7"/>
  <c r="K300" i="7"/>
  <c r="E300" i="7" s="1"/>
  <c r="K299" i="7"/>
  <c r="F299" i="7" s="1"/>
  <c r="K298" i="7"/>
  <c r="F298" i="7" s="1"/>
  <c r="K297" i="7"/>
  <c r="E297" i="7" s="1"/>
  <c r="K296" i="7"/>
  <c r="F296" i="7" s="1"/>
  <c r="K295" i="7"/>
  <c r="F295" i="7" s="1"/>
  <c r="K294" i="7"/>
  <c r="K293" i="7"/>
  <c r="K292" i="7"/>
  <c r="F292" i="7" s="1"/>
  <c r="K291" i="7"/>
  <c r="E291" i="7" s="1"/>
  <c r="K290" i="7"/>
  <c r="K289" i="7"/>
  <c r="E289" i="7" s="1"/>
  <c r="K288" i="7"/>
  <c r="F288" i="7" s="1"/>
  <c r="K287" i="7"/>
  <c r="E287" i="7" s="1"/>
  <c r="K286" i="7"/>
  <c r="E286" i="7" s="1"/>
  <c r="K285" i="7"/>
  <c r="K284" i="7"/>
  <c r="F284" i="7" s="1"/>
  <c r="K283" i="7"/>
  <c r="K282" i="7"/>
  <c r="K281" i="7"/>
  <c r="F281" i="7" s="1"/>
  <c r="K280" i="7"/>
  <c r="E280" i="7" s="1"/>
  <c r="K279" i="7"/>
  <c r="F279" i="7" s="1"/>
  <c r="K278" i="7"/>
  <c r="K277" i="7"/>
  <c r="F277" i="7" s="1"/>
  <c r="K276" i="7"/>
  <c r="E276" i="7" s="1"/>
  <c r="K275" i="7"/>
  <c r="K274" i="7"/>
  <c r="E274" i="7" s="1"/>
  <c r="K273" i="7"/>
  <c r="K272" i="7"/>
  <c r="E272" i="7" s="1"/>
  <c r="K271" i="7"/>
  <c r="F271" i="7" s="1"/>
  <c r="K270" i="7"/>
  <c r="K269" i="7"/>
  <c r="F268" i="7"/>
  <c r="F267" i="7"/>
  <c r="F266" i="7"/>
  <c r="F265" i="7"/>
  <c r="F264" i="7"/>
  <c r="F263" i="7"/>
  <c r="F262" i="7"/>
  <c r="F261" i="7"/>
  <c r="F260" i="7"/>
  <c r="F259" i="7"/>
  <c r="K258" i="7"/>
  <c r="E258" i="7" s="1"/>
  <c r="K257" i="7"/>
  <c r="E257" i="7" s="1"/>
  <c r="K256" i="7"/>
  <c r="E256" i="7" s="1"/>
  <c r="K255" i="7"/>
  <c r="K254" i="7"/>
  <c r="K253" i="7"/>
  <c r="E253" i="7" s="1"/>
  <c r="K252" i="7"/>
  <c r="K251" i="7"/>
  <c r="K250" i="7"/>
  <c r="K249" i="7"/>
  <c r="F248" i="7"/>
  <c r="F247" i="7"/>
  <c r="F246" i="7"/>
  <c r="F245" i="7"/>
  <c r="F244" i="7"/>
  <c r="F243" i="7"/>
  <c r="K242" i="7"/>
  <c r="E242" i="7" s="1"/>
  <c r="K241" i="7"/>
  <c r="K240" i="7"/>
  <c r="F240" i="7" s="1"/>
  <c r="K239" i="7"/>
  <c r="K238" i="7"/>
  <c r="F238" i="7" s="1"/>
  <c r="K237" i="7"/>
  <c r="K236" i="7"/>
  <c r="K235" i="7"/>
  <c r="K234" i="7"/>
  <c r="K233" i="7"/>
  <c r="K232" i="7"/>
  <c r="E232" i="7" s="1"/>
  <c r="K231" i="7"/>
  <c r="K230" i="7"/>
  <c r="F230" i="7" s="1"/>
  <c r="K229" i="7"/>
  <c r="E229" i="7" s="1"/>
  <c r="K228" i="7"/>
  <c r="K227" i="7"/>
  <c r="F227" i="7" s="1"/>
  <c r="K226" i="7"/>
  <c r="F226" i="7" s="1"/>
  <c r="K225" i="7"/>
  <c r="F225" i="7" s="1"/>
  <c r="K224" i="7"/>
  <c r="E224" i="7" s="1"/>
  <c r="K223" i="7"/>
  <c r="K222" i="7"/>
  <c r="E222" i="7" s="1"/>
  <c r="K221" i="7"/>
  <c r="K220" i="7"/>
  <c r="E220" i="7" s="1"/>
  <c r="K219" i="7"/>
  <c r="E219" i="7" s="1"/>
  <c r="K218" i="7"/>
  <c r="E218" i="7" s="1"/>
  <c r="K217" i="7"/>
  <c r="K216" i="7"/>
  <c r="E216" i="7" s="1"/>
  <c r="K215" i="7"/>
  <c r="F215" i="7" s="1"/>
  <c r="K214" i="7"/>
  <c r="K213" i="7"/>
  <c r="K212" i="7"/>
  <c r="K211" i="7"/>
  <c r="F211" i="7" s="1"/>
  <c r="K210" i="7"/>
  <c r="K209" i="7"/>
  <c r="K208" i="7"/>
  <c r="F208" i="7" s="1"/>
  <c r="K207" i="7"/>
  <c r="E207" i="7" s="1"/>
  <c r="K206" i="7"/>
  <c r="F205" i="7"/>
  <c r="F204" i="7"/>
  <c r="F203" i="7"/>
  <c r="F202" i="7"/>
  <c r="F201" i="7"/>
  <c r="F200" i="7"/>
  <c r="K199" i="7"/>
  <c r="K198" i="7"/>
  <c r="F198" i="7" s="1"/>
  <c r="K197" i="7"/>
  <c r="E197" i="7" s="1"/>
  <c r="K196" i="7"/>
  <c r="K195" i="7"/>
  <c r="E195" i="7" s="1"/>
  <c r="K194" i="7"/>
  <c r="K193" i="7"/>
  <c r="E193" i="7" s="1"/>
  <c r="K192" i="7"/>
  <c r="E192" i="7" s="1"/>
  <c r="K191" i="7"/>
  <c r="K190" i="7"/>
  <c r="E190" i="7" s="1"/>
  <c r="K189" i="7"/>
  <c r="K188" i="7"/>
  <c r="E188" i="7" s="1"/>
  <c r="K187" i="7"/>
  <c r="E187" i="7" s="1"/>
  <c r="K186" i="7"/>
  <c r="E186" i="7" s="1"/>
  <c r="K185" i="7"/>
  <c r="F185" i="7" s="1"/>
  <c r="K184" i="7"/>
  <c r="F184" i="7" s="1"/>
  <c r="K183" i="7"/>
  <c r="F183" i="7" s="1"/>
  <c r="K182" i="7"/>
  <c r="E182" i="7" s="1"/>
  <c r="K181" i="7"/>
  <c r="F181" i="7" s="1"/>
  <c r="K180" i="7"/>
  <c r="F180" i="7" s="1"/>
  <c r="K179" i="7"/>
  <c r="E179" i="7" s="1"/>
  <c r="K178" i="7"/>
  <c r="F178" i="7" s="1"/>
  <c r="K177" i="7"/>
  <c r="E177" i="7" s="1"/>
  <c r="K176" i="7"/>
  <c r="K175" i="7"/>
  <c r="F175" i="7" s="1"/>
  <c r="K174" i="7"/>
  <c r="F174" i="7" s="1"/>
  <c r="K173" i="7"/>
  <c r="F173" i="7" s="1"/>
  <c r="K172" i="7"/>
  <c r="K171" i="7"/>
  <c r="E171" i="7" s="1"/>
  <c r="K170" i="7"/>
  <c r="K169" i="7"/>
  <c r="K168" i="7"/>
  <c r="E168" i="7" s="1"/>
  <c r="K167" i="7"/>
  <c r="E167" i="7" s="1"/>
  <c r="K166" i="7"/>
  <c r="E166" i="7" s="1"/>
  <c r="K165" i="7"/>
  <c r="K164" i="7"/>
  <c r="E164" i="7" s="1"/>
  <c r="F163" i="7"/>
  <c r="F162" i="7"/>
  <c r="F161" i="7"/>
  <c r="F160" i="7"/>
  <c r="F159" i="7"/>
  <c r="F158" i="7"/>
  <c r="K157" i="7"/>
  <c r="E157" i="7" s="1"/>
  <c r="K156" i="7"/>
  <c r="K155" i="7"/>
  <c r="F155" i="7" s="1"/>
  <c r="K154" i="7"/>
  <c r="E154" i="7" s="1"/>
  <c r="K153" i="7"/>
  <c r="K152" i="7"/>
  <c r="E152" i="7" s="1"/>
  <c r="K151" i="7"/>
  <c r="F151" i="7" s="1"/>
  <c r="K150" i="7"/>
  <c r="K149" i="7"/>
  <c r="E149" i="7" s="1"/>
  <c r="K148" i="7"/>
  <c r="E148" i="7" s="1"/>
  <c r="K147" i="7"/>
  <c r="K146" i="7"/>
  <c r="K145" i="7"/>
  <c r="K144" i="7"/>
  <c r="E144" i="7" s="1"/>
  <c r="K143" i="7"/>
  <c r="K142" i="7"/>
  <c r="E142" i="7" s="1"/>
  <c r="K141" i="7"/>
  <c r="F141" i="7" s="1"/>
  <c r="K140" i="7"/>
  <c r="F140" i="7" s="1"/>
  <c r="K139" i="7"/>
  <c r="K138" i="7"/>
  <c r="K137" i="7"/>
  <c r="K136" i="7"/>
  <c r="E136" i="7" s="1"/>
  <c r="K135" i="7"/>
  <c r="K134" i="7"/>
  <c r="K133" i="7"/>
  <c r="K132" i="7"/>
  <c r="F131" i="7"/>
  <c r="F130" i="7"/>
  <c r="F129" i="7"/>
  <c r="F128" i="7"/>
  <c r="F127" i="7"/>
  <c r="F126" i="7"/>
  <c r="K125" i="7"/>
  <c r="E125" i="7" s="1"/>
  <c r="K124" i="7"/>
  <c r="F124" i="7" s="1"/>
  <c r="K123" i="7"/>
  <c r="K122" i="7"/>
  <c r="E122" i="7" s="1"/>
  <c r="K121" i="7"/>
  <c r="F121" i="7" s="1"/>
  <c r="K120" i="7"/>
  <c r="E120" i="7" s="1"/>
  <c r="K119" i="7"/>
  <c r="K118" i="7"/>
  <c r="F118" i="7" s="1"/>
  <c r="K117" i="7"/>
  <c r="K116" i="7"/>
  <c r="E116" i="7" s="1"/>
  <c r="K115" i="7"/>
  <c r="E115" i="7" s="1"/>
  <c r="K114" i="7"/>
  <c r="E114" i="7" s="1"/>
  <c r="K113" i="7"/>
  <c r="K112" i="7"/>
  <c r="K111" i="7"/>
  <c r="F111" i="7" s="1"/>
  <c r="K110" i="7"/>
  <c r="F110" i="7" s="1"/>
  <c r="K109" i="7"/>
  <c r="K108" i="7"/>
  <c r="K107" i="7"/>
  <c r="F107" i="7" s="1"/>
  <c r="K106" i="7"/>
  <c r="K105" i="7"/>
  <c r="K104" i="7"/>
  <c r="E104" i="7" s="1"/>
  <c r="K103" i="7"/>
  <c r="K102" i="7"/>
  <c r="K101" i="7"/>
  <c r="F101" i="7" s="1"/>
  <c r="K100" i="7"/>
  <c r="E100" i="7" s="1"/>
  <c r="K99" i="7"/>
  <c r="K98" i="7"/>
  <c r="E98" i="7" s="1"/>
  <c r="K97" i="7"/>
  <c r="K96" i="7"/>
  <c r="E96" i="7" s="1"/>
  <c r="K95" i="7"/>
  <c r="K94" i="7"/>
  <c r="F94" i="7" s="1"/>
  <c r="K93" i="7"/>
  <c r="K92" i="7"/>
  <c r="K91" i="7"/>
  <c r="K90" i="7"/>
  <c r="F89" i="7"/>
  <c r="F88" i="7"/>
  <c r="F87" i="7"/>
  <c r="F86" i="7"/>
  <c r="F85" i="7"/>
  <c r="F84" i="7"/>
  <c r="K83" i="7"/>
  <c r="F83" i="7" s="1"/>
  <c r="K82" i="7"/>
  <c r="K81" i="7"/>
  <c r="E81" i="7" s="1"/>
  <c r="K80" i="7"/>
  <c r="K79" i="7"/>
  <c r="F79" i="7" s="1"/>
  <c r="K77" i="7"/>
  <c r="K76" i="7"/>
  <c r="F76" i="7" s="1"/>
  <c r="K75" i="7"/>
  <c r="E75" i="7" s="1"/>
  <c r="K74" i="7"/>
  <c r="K73" i="7"/>
  <c r="F73" i="7" s="1"/>
  <c r="K72" i="7"/>
  <c r="K71" i="7"/>
  <c r="K70" i="7"/>
  <c r="F70" i="7" s="1"/>
  <c r="K69" i="7"/>
  <c r="K68" i="7"/>
  <c r="E68" i="7" s="1"/>
  <c r="K67" i="7"/>
  <c r="F67" i="7" s="1"/>
  <c r="K66" i="7"/>
  <c r="K65" i="7"/>
  <c r="K64" i="7"/>
  <c r="E64" i="7" s="1"/>
  <c r="K63" i="7"/>
  <c r="K62" i="7"/>
  <c r="K61" i="7"/>
  <c r="E61" i="7" s="1"/>
  <c r="K60" i="7"/>
  <c r="F60" i="7" s="1"/>
  <c r="K59" i="7"/>
  <c r="K58" i="7"/>
  <c r="F58" i="7" s="1"/>
  <c r="K57" i="7"/>
  <c r="F57" i="7" s="1"/>
  <c r="K56" i="7"/>
  <c r="K55" i="7"/>
  <c r="E55" i="7" s="1"/>
  <c r="K54" i="7"/>
  <c r="F54" i="7" s="1"/>
  <c r="K53" i="7"/>
  <c r="F53" i="7" s="1"/>
  <c r="K52" i="7"/>
  <c r="E52" i="7" s="1"/>
  <c r="K51" i="7"/>
  <c r="K50" i="7"/>
  <c r="K49" i="7"/>
  <c r="E49" i="7" s="1"/>
  <c r="K48" i="7"/>
  <c r="F48" i="7" s="1"/>
  <c r="K47" i="7"/>
  <c r="F47" i="7" s="1"/>
  <c r="F46" i="7"/>
  <c r="F45" i="7"/>
  <c r="F44" i="7"/>
  <c r="F43" i="7"/>
  <c r="F42" i="7"/>
  <c r="F41" i="7"/>
  <c r="K40" i="7"/>
  <c r="K39" i="7"/>
  <c r="E39" i="7" s="1"/>
  <c r="K38" i="7"/>
  <c r="E38" i="7" s="1"/>
  <c r="K37" i="7"/>
  <c r="F37" i="7" s="1"/>
  <c r="K36" i="7"/>
  <c r="E36" i="7" s="1"/>
  <c r="K35" i="7"/>
  <c r="K34" i="7"/>
  <c r="F34" i="7" s="1"/>
  <c r="K33" i="7"/>
  <c r="K32" i="7"/>
  <c r="F32" i="7" s="1"/>
  <c r="K31" i="7"/>
  <c r="E31" i="7" s="1"/>
  <c r="K30" i="7"/>
  <c r="F30" i="7" s="1"/>
  <c r="K29" i="7"/>
  <c r="E29" i="7" s="1"/>
  <c r="K28" i="7"/>
  <c r="E28" i="7" s="1"/>
  <c r="K27" i="7"/>
  <c r="K26" i="7"/>
  <c r="K25" i="7"/>
  <c r="K24" i="7"/>
  <c r="F24" i="7" s="1"/>
  <c r="K23" i="7"/>
  <c r="F23" i="7" s="1"/>
  <c r="K22" i="7"/>
  <c r="K21" i="7"/>
  <c r="E21" i="7" s="1"/>
  <c r="K20" i="7"/>
  <c r="F20" i="7" s="1"/>
  <c r="K19" i="7"/>
  <c r="F19" i="7" s="1"/>
  <c r="K18" i="7"/>
  <c r="F18" i="7" s="1"/>
  <c r="K17" i="7"/>
  <c r="E17" i="7" s="1"/>
  <c r="K16" i="7"/>
  <c r="F16" i="7" s="1"/>
  <c r="K15" i="7"/>
  <c r="F15" i="7" s="1"/>
  <c r="K14" i="7"/>
  <c r="K13" i="7"/>
  <c r="F13" i="7" s="1"/>
  <c r="K12" i="7"/>
  <c r="F12" i="7" s="1"/>
  <c r="K11" i="7"/>
  <c r="F11" i="7" s="1"/>
  <c r="K10" i="7"/>
  <c r="E10" i="7" s="1"/>
  <c r="K9" i="7"/>
  <c r="F9" i="7" s="1"/>
  <c r="K8" i="7"/>
  <c r="F8" i="7" s="1"/>
  <c r="K7" i="7"/>
  <c r="K6" i="7"/>
  <c r="E6" i="7" s="1"/>
  <c r="F2933" i="7"/>
  <c r="E2926" i="7"/>
  <c r="F3598" i="7"/>
  <c r="F3466" i="7"/>
  <c r="F1111" i="7"/>
  <c r="E3670" i="7"/>
  <c r="F2950" i="7"/>
  <c r="F3622" i="7"/>
  <c r="E3470" i="7"/>
  <c r="E2475" i="7"/>
  <c r="E2408" i="7"/>
  <c r="E2323" i="7"/>
  <c r="E2327" i="7"/>
  <c r="E1947" i="7"/>
  <c r="F1791" i="7"/>
  <c r="F1815" i="7"/>
  <c r="E1959" i="7"/>
  <c r="E1663" i="7"/>
  <c r="E1955" i="7"/>
  <c r="E2200" i="7"/>
  <c r="F2263" i="7"/>
  <c r="F1468" i="7"/>
  <c r="F2000" i="7"/>
  <c r="F2412" i="7"/>
  <c r="F2380" i="7"/>
  <c r="F2248" i="7"/>
  <c r="F1980" i="7"/>
  <c r="F1996" i="7"/>
  <c r="E2416" i="7"/>
  <c r="E2004" i="7"/>
  <c r="F1460" i="7"/>
  <c r="E1792" i="7"/>
  <c r="E1754" i="7"/>
  <c r="F2494" i="7"/>
  <c r="E3002" i="7"/>
  <c r="F3002" i="7"/>
  <c r="F3006" i="7"/>
  <c r="E3006" i="7"/>
  <c r="E3430" i="7"/>
  <c r="F3458" i="7"/>
  <c r="E3458" i="7"/>
  <c r="F3502" i="7"/>
  <c r="E3502" i="7"/>
  <c r="F3634" i="7"/>
  <c r="E3634" i="7"/>
  <c r="E3662" i="7"/>
  <c r="F3662" i="7"/>
  <c r="F3669" i="7"/>
  <c r="E2865" i="7"/>
  <c r="E2930" i="7"/>
  <c r="F1099" i="7"/>
  <c r="E1067" i="7"/>
  <c r="E2818" i="7"/>
  <c r="F2982" i="7"/>
  <c r="E2982" i="7"/>
  <c r="F2553" i="7"/>
  <c r="E2726" i="7"/>
  <c r="F2786" i="7"/>
  <c r="E2786" i="7"/>
  <c r="E2958" i="7"/>
  <c r="F2958" i="7"/>
  <c r="F3566" i="7"/>
  <c r="E3566" i="7"/>
  <c r="F3590" i="7"/>
  <c r="F3526" i="7"/>
  <c r="E453" i="7"/>
  <c r="F2878" i="7"/>
  <c r="F1384" i="7"/>
  <c r="E1448" i="7"/>
  <c r="F1448" i="7"/>
  <c r="E1456" i="7"/>
  <c r="F1456" i="7"/>
  <c r="F1464" i="7"/>
  <c r="F1492" i="7"/>
  <c r="E1492" i="7"/>
  <c r="E1620" i="7"/>
  <c r="F1620" i="7"/>
  <c r="E1864" i="7"/>
  <c r="F1900" i="7"/>
  <c r="F1944" i="7"/>
  <c r="E1960" i="7"/>
  <c r="F1964" i="7"/>
  <c r="E2028" i="7"/>
  <c r="F2028" i="7"/>
  <c r="F2056" i="7"/>
  <c r="E2164" i="7"/>
  <c r="F2164" i="7"/>
  <c r="E2372" i="7"/>
  <c r="F2376" i="7"/>
  <c r="F1474" i="7"/>
  <c r="E2767" i="7"/>
  <c r="F1047" i="7"/>
  <c r="E715" i="7"/>
  <c r="F723" i="7"/>
  <c r="F2618" i="7"/>
  <c r="E2674" i="7"/>
  <c r="F2763" i="7"/>
  <c r="E2763" i="7"/>
  <c r="E2771" i="7"/>
  <c r="F2771" i="7"/>
  <c r="F2887" i="7"/>
  <c r="E2775" i="7"/>
  <c r="E2747" i="7"/>
  <c r="E751" i="7"/>
  <c r="F595" i="7"/>
  <c r="F615" i="7"/>
  <c r="E691" i="7"/>
  <c r="E707" i="7"/>
  <c r="E2590" i="7"/>
  <c r="E2646" i="7"/>
  <c r="F2723" i="7"/>
  <c r="E2739" i="7"/>
  <c r="E1703" i="7"/>
  <c r="E2821" i="7"/>
  <c r="F1943" i="7"/>
  <c r="E3009" i="7"/>
  <c r="F1743" i="7"/>
  <c r="E3025" i="7"/>
  <c r="F2921" i="7"/>
  <c r="E1707" i="7"/>
  <c r="E1887" i="7"/>
  <c r="E1683" i="7"/>
  <c r="F1232" i="7"/>
  <c r="F1488" i="7"/>
  <c r="E1488" i="7"/>
  <c r="E1692" i="7"/>
  <c r="F1692" i="7"/>
  <c r="F2730" i="7"/>
  <c r="F2790" i="7"/>
  <c r="E2962" i="7"/>
  <c r="F2998" i="7"/>
  <c r="E2998" i="7"/>
  <c r="F3426" i="7"/>
  <c r="F114" i="7"/>
  <c r="F122" i="7"/>
  <c r="F1381" i="7"/>
  <c r="E1381" i="7"/>
  <c r="F2170" i="7"/>
  <c r="E2607" i="7"/>
  <c r="F2607" i="7"/>
  <c r="E3364" i="7"/>
  <c r="F3364" i="7"/>
  <c r="E9" i="7"/>
  <c r="F190" i="7"/>
  <c r="E1430" i="7"/>
  <c r="F2279" i="7"/>
  <c r="F2299" i="7"/>
  <c r="E2299" i="7"/>
  <c r="F1237" i="7"/>
  <c r="F651" i="7"/>
  <c r="F1679" i="7"/>
  <c r="E1679" i="7"/>
  <c r="F1699" i="7"/>
  <c r="E1699" i="7"/>
  <c r="E2119" i="7"/>
  <c r="F2119" i="7"/>
  <c r="F2254" i="7"/>
  <c r="F207" i="7"/>
  <c r="E54" i="7"/>
  <c r="F2116" i="7"/>
  <c r="E1334" i="7"/>
  <c r="F1338" i="7"/>
  <c r="F743" i="7"/>
  <c r="E591" i="7"/>
  <c r="F1787" i="7"/>
  <c r="F1783" i="7"/>
  <c r="E1823" i="7"/>
  <c r="F1747" i="7"/>
  <c r="F1963" i="7"/>
  <c r="E2611" i="7"/>
  <c r="E3160" i="7"/>
  <c r="F3160" i="7"/>
  <c r="E3336" i="7"/>
  <c r="F3336" i="7"/>
  <c r="F3660" i="7"/>
  <c r="E3749" i="7"/>
  <c r="F3749" i="7"/>
  <c r="F3348" i="7"/>
  <c r="E2415" i="7"/>
  <c r="F2415" i="7"/>
  <c r="F2516" i="7"/>
  <c r="F2853" i="7"/>
  <c r="E2953" i="7"/>
  <c r="E3049" i="7"/>
  <c r="F3049" i="7"/>
  <c r="F3577" i="7"/>
  <c r="F3601" i="7"/>
  <c r="E3601" i="7"/>
  <c r="E3641" i="7"/>
  <c r="F3641" i="7"/>
  <c r="E3750" i="7"/>
  <c r="F1305" i="7"/>
  <c r="F2418" i="7"/>
  <c r="E2615" i="7"/>
  <c r="E3024" i="7"/>
  <c r="F3024" i="7"/>
  <c r="F3068" i="7"/>
  <c r="E3068" i="7"/>
  <c r="E3420" i="7"/>
  <c r="F3076" i="7"/>
  <c r="F2695" i="7"/>
  <c r="F3344" i="7"/>
  <c r="E2255" i="7"/>
  <c r="F2255" i="7"/>
  <c r="E2411" i="7"/>
  <c r="F2411" i="7"/>
  <c r="F2957" i="7"/>
  <c r="F2969" i="7"/>
  <c r="E3045" i="7"/>
  <c r="F3045" i="7"/>
  <c r="E3293" i="7"/>
  <c r="E3517" i="7"/>
  <c r="E3637" i="7"/>
  <c r="F3637" i="7"/>
  <c r="F3065" i="7"/>
  <c r="F527" i="7"/>
  <c r="E3437" i="7"/>
  <c r="E2599" i="7"/>
  <c r="F2619" i="7"/>
  <c r="F2399" i="7"/>
  <c r="E2527" i="7"/>
  <c r="F3412" i="7"/>
  <c r="F3137" i="7"/>
  <c r="F3073" i="7"/>
  <c r="F3029" i="7"/>
  <c r="F2941" i="7"/>
  <c r="E1341" i="7"/>
  <c r="E3096" i="7"/>
  <c r="E2367" i="7"/>
  <c r="F3549" i="7"/>
  <c r="F2857" i="7"/>
  <c r="E3041" i="7"/>
  <c r="E2535" i="7"/>
  <c r="E1467" i="7"/>
  <c r="F1471" i="7"/>
  <c r="E1471" i="7"/>
  <c r="F1579" i="7"/>
  <c r="E1579" i="7"/>
  <c r="E1615" i="7"/>
  <c r="F1615" i="7"/>
  <c r="F1727" i="7"/>
  <c r="E1727" i="7"/>
  <c r="F1755" i="7"/>
  <c r="E1775" i="7"/>
  <c r="F1775" i="7"/>
  <c r="E1795" i="7"/>
  <c r="F1795" i="7"/>
  <c r="E1819" i="7"/>
  <c r="F1819" i="7"/>
  <c r="E1915" i="7"/>
  <c r="F1915" i="7"/>
  <c r="F1931" i="7"/>
  <c r="E1931" i="7"/>
  <c r="E1967" i="7"/>
  <c r="E1995" i="7"/>
  <c r="E2011" i="7"/>
  <c r="F2015" i="7"/>
  <c r="E2035" i="7"/>
  <c r="F2035" i="7"/>
  <c r="F2055" i="7"/>
  <c r="E2055" i="7"/>
  <c r="E2228" i="7"/>
  <c r="F2228" i="7"/>
  <c r="F2450" i="7"/>
  <c r="E2587" i="7"/>
  <c r="F2587" i="7"/>
  <c r="E3028" i="7"/>
  <c r="E3148" i="7"/>
  <c r="E3360" i="7"/>
  <c r="F3360" i="7"/>
  <c r="E3564" i="7"/>
  <c r="F2407" i="7"/>
  <c r="E2407" i="7"/>
  <c r="F2576" i="7"/>
  <c r="E2576" i="7"/>
  <c r="F2965" i="7"/>
  <c r="E2965" i="7"/>
  <c r="F3053" i="7"/>
  <c r="E3053" i="7"/>
  <c r="F3085" i="7"/>
  <c r="E3085" i="7"/>
  <c r="F3613" i="7"/>
  <c r="E3613" i="7"/>
  <c r="F2841" i="7"/>
  <c r="F2981" i="7"/>
  <c r="E2683" i="7"/>
  <c r="E2335" i="7"/>
  <c r="F1309" i="7"/>
  <c r="F2603" i="7"/>
  <c r="E2395" i="7"/>
  <c r="F2961" i="7"/>
  <c r="E3088" i="7"/>
  <c r="F2945" i="7"/>
  <c r="F3629" i="7"/>
  <c r="E2258" i="7"/>
  <c r="E1142" i="7"/>
  <c r="E1680" i="7"/>
  <c r="F1680" i="7"/>
  <c r="E1684" i="7"/>
  <c r="F1700" i="7"/>
  <c r="E1700" i="7"/>
  <c r="F1704" i="7"/>
  <c r="E1704" i="7"/>
  <c r="E1724" i="7"/>
  <c r="F1724" i="7"/>
  <c r="E1784" i="7"/>
  <c r="E1808" i="7"/>
  <c r="F1852" i="7"/>
  <c r="F1306" i="7"/>
  <c r="F491" i="7"/>
  <c r="F1522" i="7"/>
  <c r="E2183" i="7"/>
  <c r="F2183" i="7"/>
  <c r="F2326" i="7"/>
  <c r="F2171" i="7"/>
  <c r="E2171" i="7"/>
  <c r="F2515" i="7"/>
  <c r="E2515" i="7"/>
  <c r="E2519" i="7"/>
  <c r="F2523" i="7"/>
  <c r="E2523" i="7"/>
  <c r="E3036" i="7"/>
  <c r="F3084" i="7"/>
  <c r="E3236" i="7"/>
  <c r="E3264" i="7"/>
  <c r="E3753" i="7"/>
  <c r="F3753" i="7"/>
  <c r="F1150" i="7"/>
  <c r="E1372" i="7"/>
  <c r="F1543" i="7"/>
  <c r="E1543" i="7"/>
  <c r="F1563" i="7"/>
  <c r="E1563" i="7"/>
  <c r="F1627" i="7"/>
  <c r="E1627" i="7"/>
  <c r="F1651" i="7"/>
  <c r="E1651" i="7"/>
  <c r="E1816" i="7"/>
  <c r="F1816" i="7"/>
  <c r="E2111" i="7"/>
  <c r="F2111" i="7"/>
  <c r="F2298" i="7"/>
  <c r="E2340" i="7"/>
  <c r="E2467" i="7"/>
  <c r="F2467" i="7"/>
  <c r="E2486" i="7"/>
  <c r="E3513" i="7"/>
  <c r="F3513" i="7"/>
  <c r="F3521" i="7"/>
  <c r="E3553" i="7"/>
  <c r="F3553" i="7"/>
  <c r="F1368" i="7"/>
  <c r="F1392" i="7"/>
  <c r="F1559" i="7"/>
  <c r="E1655" i="7"/>
  <c r="F1655" i="7"/>
  <c r="F1772" i="7"/>
  <c r="E1772" i="7"/>
  <c r="E2375" i="7"/>
  <c r="F2379" i="7"/>
  <c r="E2379" i="7"/>
  <c r="E2648" i="7"/>
  <c r="F2648" i="7"/>
  <c r="E2656" i="7"/>
  <c r="E2825" i="7"/>
  <c r="F2885" i="7"/>
  <c r="E2348" i="7"/>
  <c r="E3184" i="7"/>
  <c r="F3425" i="7"/>
  <c r="E3726" i="7"/>
  <c r="F2584" i="7"/>
  <c r="E3288" i="7"/>
  <c r="F1404" i="7"/>
  <c r="F3164" i="7"/>
  <c r="F3136" i="7"/>
  <c r="F1855" i="7"/>
  <c r="F3152" i="7"/>
  <c r="F1831" i="7"/>
  <c r="E2644" i="7"/>
  <c r="F2344" i="7"/>
  <c r="E3541" i="7"/>
  <c r="E2917" i="7"/>
  <c r="F2829" i="7"/>
  <c r="F2364" i="7"/>
  <c r="E3729" i="7"/>
  <c r="F3545" i="7"/>
  <c r="E1820" i="7"/>
  <c r="E2451" i="7"/>
  <c r="F3394" i="7"/>
  <c r="F1171" i="7"/>
  <c r="E1310" i="7"/>
  <c r="F1388" i="7"/>
  <c r="E1388" i="7"/>
  <c r="F1611" i="7"/>
  <c r="E1611" i="7"/>
  <c r="E3116" i="7"/>
  <c r="E547" i="7"/>
  <c r="F1583" i="7"/>
  <c r="F3292" i="7"/>
  <c r="E2302" i="7"/>
  <c r="F1847" i="7"/>
  <c r="F3272" i="7"/>
  <c r="E756" i="7"/>
  <c r="F3128" i="7"/>
  <c r="F3044" i="7"/>
  <c r="F2580" i="7"/>
  <c r="E3048" i="7"/>
  <c r="F3008" i="7"/>
  <c r="F2167" i="7"/>
  <c r="F2091" i="7"/>
  <c r="F2103" i="7"/>
  <c r="E2163" i="7"/>
  <c r="F2383" i="7"/>
  <c r="F3593" i="7"/>
  <c r="F3733" i="7"/>
  <c r="E3533" i="7"/>
  <c r="F2877" i="7"/>
  <c r="E1728" i="7"/>
  <c r="F1639" i="7"/>
  <c r="E1508" i="7"/>
  <c r="F1604" i="7"/>
  <c r="E1604" i="7"/>
  <c r="E1940" i="7"/>
  <c r="F1940" i="7"/>
  <c r="E2472" i="7"/>
  <c r="E2479" i="7"/>
  <c r="F2479" i="7"/>
  <c r="F2487" i="7"/>
  <c r="E2882" i="7"/>
  <c r="E2894" i="7"/>
  <c r="F2894" i="7"/>
  <c r="E2914" i="7"/>
  <c r="F2914" i="7"/>
  <c r="F2918" i="7"/>
  <c r="E2918" i="7"/>
  <c r="E2922" i="7"/>
  <c r="F2922" i="7"/>
  <c r="E3512" i="7"/>
  <c r="F1342" i="7"/>
  <c r="E1342" i="7"/>
  <c r="E1377" i="7"/>
  <c r="F1377" i="7"/>
  <c r="F1512" i="7"/>
  <c r="E1512" i="7"/>
  <c r="E1544" i="7"/>
  <c r="F1544" i="7"/>
  <c r="F1576" i="7"/>
  <c r="E1576" i="7"/>
  <c r="E1612" i="7"/>
  <c r="F1612" i="7"/>
  <c r="F2660" i="7"/>
  <c r="E3746" i="7"/>
  <c r="E1532" i="7"/>
  <c r="F539" i="7"/>
  <c r="E225" i="7"/>
  <c r="E1540" i="7"/>
  <c r="E1520" i="7"/>
  <c r="F2144" i="7"/>
  <c r="F3120" i="7"/>
  <c r="E2215" i="7"/>
  <c r="F2636" i="7"/>
  <c r="E2168" i="7"/>
  <c r="F2136" i="7"/>
  <c r="E1588" i="7"/>
  <c r="E1071" i="7"/>
  <c r="F1071" i="7"/>
  <c r="E1115" i="7"/>
  <c r="F1115" i="7"/>
  <c r="F1119" i="7"/>
  <c r="E1962" i="7"/>
  <c r="E1994" i="7"/>
  <c r="E2018" i="7"/>
  <c r="E2746" i="7"/>
  <c r="F2814" i="7"/>
  <c r="E2814" i="7"/>
  <c r="F2826" i="7"/>
  <c r="E2826" i="7"/>
  <c r="F3033" i="7"/>
  <c r="E3033" i="7"/>
  <c r="F1580" i="7"/>
  <c r="E1580" i="7"/>
  <c r="E1164" i="7"/>
  <c r="F2251" i="7"/>
  <c r="F1690" i="7"/>
  <c r="E1524" i="7"/>
  <c r="E1644" i="7"/>
  <c r="F1369" i="7"/>
  <c r="E1596" i="7"/>
  <c r="E1516" i="7"/>
  <c r="F2196" i="7"/>
  <c r="E1122" i="7"/>
  <c r="E3132" i="7"/>
  <c r="E3124" i="7"/>
  <c r="F2199" i="7"/>
  <c r="F3713" i="7"/>
  <c r="F1021" i="7"/>
  <c r="E1896" i="7"/>
  <c r="F1896" i="7"/>
  <c r="F1899" i="7"/>
  <c r="E1899" i="7"/>
  <c r="E2422" i="7"/>
  <c r="F2438" i="7"/>
  <c r="E2539" i="7"/>
  <c r="F2551" i="7"/>
  <c r="F2559" i="7"/>
  <c r="F1039" i="7"/>
  <c r="E1504" i="7"/>
  <c r="F1504" i="7"/>
  <c r="E1584" i="7"/>
  <c r="F2112" i="7"/>
  <c r="F1560" i="7"/>
  <c r="E3706" i="7"/>
  <c r="F2680" i="7"/>
  <c r="E1397" i="7"/>
  <c r="E2172" i="7"/>
  <c r="E1666" i="7"/>
  <c r="E2684" i="7"/>
  <c r="F2148" i="7"/>
  <c r="F3721" i="7"/>
  <c r="F2184" i="7"/>
  <c r="F1592" i="7"/>
  <c r="F1608" i="7"/>
  <c r="F2371" i="7"/>
  <c r="E2371" i="7"/>
  <c r="E3474" i="7"/>
  <c r="E3514" i="7"/>
  <c r="F3514" i="7"/>
  <c r="E1432" i="7"/>
  <c r="E2970" i="7"/>
  <c r="F3630" i="7"/>
  <c r="E3630" i="7"/>
  <c r="F3645" i="7"/>
  <c r="E3645" i="7"/>
  <c r="F2994" i="7"/>
  <c r="E1575" i="7"/>
  <c r="F1575" i="7"/>
  <c r="F1623" i="7"/>
  <c r="E1623" i="7"/>
  <c r="F1643" i="7"/>
  <c r="E1643" i="7"/>
  <c r="E1659" i="7"/>
  <c r="F1659" i="7"/>
  <c r="F1810" i="7"/>
  <c r="F2886" i="7"/>
  <c r="E2886" i="7"/>
  <c r="E3139" i="7"/>
  <c r="E2534" i="7"/>
  <c r="E2620" i="7"/>
  <c r="E2647" i="7"/>
  <c r="E2558" i="7"/>
  <c r="E1349" i="7"/>
  <c r="E1826" i="7"/>
  <c r="E2024" i="7"/>
  <c r="E1365" i="7"/>
  <c r="F1744" i="7"/>
  <c r="E1482" i="7"/>
  <c r="F1760" i="7"/>
  <c r="E2538" i="7"/>
  <c r="E913" i="7"/>
  <c r="F2531" i="7"/>
  <c r="E2531" i="7"/>
  <c r="F3482" i="7"/>
  <c r="F3486" i="7"/>
  <c r="F1903" i="7"/>
  <c r="F2675" i="7"/>
  <c r="E2283" i="7"/>
  <c r="F2283" i="7"/>
  <c r="E2995" i="7"/>
  <c r="F1863" i="7"/>
  <c r="F2554" i="7"/>
  <c r="F3734" i="7"/>
  <c r="E1748" i="7"/>
  <c r="F1764" i="7"/>
  <c r="E1500" i="7"/>
  <c r="F1412" i="7"/>
  <c r="F2550" i="7"/>
  <c r="E1511" i="7"/>
  <c r="F1511" i="7"/>
  <c r="E1523" i="7"/>
  <c r="F1523" i="7"/>
  <c r="E2266" i="7"/>
  <c r="E2735" i="7"/>
  <c r="F2735" i="7"/>
  <c r="E1902" i="7"/>
  <c r="E1459" i="7"/>
  <c r="E2447" i="7"/>
  <c r="F2447" i="7"/>
  <c r="E1409" i="7"/>
  <c r="E2423" i="7"/>
  <c r="E2813" i="7"/>
  <c r="E2793" i="7"/>
  <c r="F2954" i="7"/>
  <c r="E1851" i="7"/>
  <c r="F2770" i="7"/>
  <c r="E2778" i="7"/>
  <c r="F2394" i="7"/>
  <c r="E2222" i="7"/>
  <c r="F3061" i="7"/>
  <c r="E1285" i="7"/>
  <c r="F2339" i="7"/>
  <c r="F2303" i="7"/>
  <c r="F2262" i="7"/>
  <c r="E3069" i="7"/>
  <c r="F2132" i="7"/>
  <c r="F3573" i="7"/>
  <c r="F2482" i="7"/>
  <c r="E1420" i="7"/>
  <c r="F3497" i="7"/>
  <c r="F289" i="7"/>
  <c r="E1607" i="7"/>
  <c r="F1607" i="7"/>
  <c r="E1830" i="7"/>
  <c r="E2530" i="7"/>
  <c r="F2642" i="7"/>
  <c r="F2850" i="7"/>
  <c r="E2850" i="7"/>
  <c r="F2854" i="7"/>
  <c r="E2854" i="7"/>
  <c r="F2866" i="7"/>
  <c r="E2866" i="7"/>
  <c r="E2910" i="7"/>
  <c r="F2910" i="7"/>
  <c r="E1463" i="7"/>
  <c r="F507" i="7"/>
  <c r="F3003" i="7"/>
  <c r="F2490" i="7"/>
  <c r="F1496" i="7"/>
  <c r="E1455" i="7"/>
  <c r="E1408" i="7"/>
  <c r="E1499" i="7"/>
  <c r="E2342" i="7"/>
  <c r="F2426" i="7"/>
  <c r="F1519" i="7"/>
  <c r="E1706" i="7"/>
  <c r="F1706" i="7"/>
  <c r="E3730" i="7"/>
  <c r="E1345" i="7"/>
  <c r="F2143" i="7"/>
  <c r="F1353" i="7"/>
  <c r="F1763" i="7"/>
  <c r="F3654" i="7"/>
  <c r="F1732" i="7"/>
  <c r="E1919" i="7"/>
  <c r="E1979" i="7"/>
  <c r="F1835" i="7"/>
  <c r="F1916" i="7"/>
  <c r="F3605" i="7"/>
  <c r="E2139" i="7"/>
  <c r="E2898" i="7"/>
  <c r="F2898" i="7"/>
  <c r="E1648" i="7"/>
  <c r="E1652" i="7"/>
  <c r="E1927" i="7"/>
  <c r="F3617" i="7"/>
  <c r="F1656" i="7"/>
  <c r="F917" i="7"/>
  <c r="F2738" i="7"/>
  <c r="E2870" i="7"/>
  <c r="F2870" i="7"/>
  <c r="F3172" i="7"/>
  <c r="E3172" i="7"/>
  <c r="E1983" i="7"/>
  <c r="F1983" i="7"/>
  <c r="E1606" i="7"/>
  <c r="E3765" i="7"/>
  <c r="F1936" i="7"/>
  <c r="F1045" i="7"/>
  <c r="E1571" i="7"/>
  <c r="E1595" i="7"/>
  <c r="E1619" i="7"/>
  <c r="F2471" i="7"/>
  <c r="E2471" i="7"/>
  <c r="F1531" i="7"/>
  <c r="E1531" i="7"/>
  <c r="F1535" i="7"/>
  <c r="E1535" i="7"/>
  <c r="F1687" i="7"/>
  <c r="E2382" i="7"/>
  <c r="E1360" i="7"/>
  <c r="E3578" i="7"/>
  <c r="F3578" i="7"/>
  <c r="E1440" i="7"/>
  <c r="F2759" i="7"/>
  <c r="F2983" i="7"/>
  <c r="F535" i="7"/>
  <c r="E987" i="7"/>
  <c r="F2652" i="7"/>
  <c r="E3565" i="7"/>
  <c r="F2966" i="7"/>
  <c r="F2368" i="7"/>
  <c r="F1751" i="7"/>
  <c r="E2020" i="7"/>
  <c r="E1495" i="7"/>
  <c r="F397" i="7"/>
  <c r="E13" i="7"/>
  <c r="F2834" i="7"/>
  <c r="E111" i="7"/>
  <c r="E868" i="7" l="1"/>
  <c r="F800" i="7"/>
  <c r="F708" i="7"/>
  <c r="E492" i="7"/>
  <c r="F1012" i="7"/>
  <c r="E1398" i="7"/>
  <c r="E2341" i="7"/>
  <c r="F984" i="7"/>
  <c r="E328" i="7"/>
  <c r="F116" i="7"/>
  <c r="F508" i="7"/>
  <c r="E620" i="7"/>
  <c r="F300" i="7"/>
  <c r="F2658" i="7"/>
  <c r="F1395" i="7"/>
  <c r="F1642" i="7"/>
  <c r="F1024" i="7"/>
  <c r="E2114" i="7"/>
  <c r="E1798" i="7"/>
  <c r="F2310" i="7"/>
  <c r="F2214" i="7"/>
  <c r="E2242" i="7"/>
  <c r="E2078" i="7"/>
  <c r="E2198" i="7"/>
  <c r="F2785" i="7"/>
  <c r="F2322" i="7"/>
  <c r="E2398" i="7"/>
  <c r="F1862" i="7"/>
  <c r="E3144" i="7"/>
  <c r="F3112" i="7"/>
  <c r="F2002" i="7"/>
  <c r="E1958" i="7"/>
  <c r="F449" i="7"/>
  <c r="F2805" i="7"/>
  <c r="E2833" i="7"/>
  <c r="E3108" i="7"/>
  <c r="F2873" i="7"/>
  <c r="E3268" i="7"/>
  <c r="F3012" i="7"/>
  <c r="E3080" i="7"/>
  <c r="F3064" i="7"/>
  <c r="E3060" i="7"/>
  <c r="E2897" i="7"/>
  <c r="E724" i="7"/>
  <c r="E3104" i="7"/>
  <c r="F732" i="7"/>
  <c r="F2414" i="7"/>
  <c r="F2869" i="7"/>
  <c r="E3340" i="7"/>
  <c r="F3320" i="7"/>
  <c r="E3240" i="7"/>
  <c r="E2410" i="7"/>
  <c r="F125" i="7"/>
  <c r="E3316" i="7"/>
  <c r="E3356" i="7"/>
  <c r="E3032" i="7"/>
  <c r="F157" i="7"/>
  <c r="F3188" i="7"/>
  <c r="E3424" i="7"/>
  <c r="E3180" i="7"/>
  <c r="F3328" i="7"/>
  <c r="E3312" i="7"/>
  <c r="F2474" i="7"/>
  <c r="E2610" i="7"/>
  <c r="E2638" i="7"/>
  <c r="E2654" i="7"/>
  <c r="E2606" i="7"/>
  <c r="E2997" i="7"/>
  <c r="E2913" i="7"/>
  <c r="E408" i="7"/>
  <c r="E564" i="7"/>
  <c r="F1890" i="7"/>
  <c r="E3319" i="7"/>
  <c r="E520" i="7"/>
  <c r="F2138" i="7"/>
  <c r="F2006" i="7"/>
  <c r="F2789" i="7"/>
  <c r="F2797" i="7"/>
  <c r="E2973" i="7"/>
  <c r="F1195" i="7"/>
  <c r="F1028" i="7"/>
  <c r="E2014" i="7"/>
  <c r="F2246" i="7"/>
  <c r="F2386" i="7"/>
  <c r="F2406" i="7"/>
  <c r="F193" i="7"/>
  <c r="E1998" i="7"/>
  <c r="F1850" i="7"/>
  <c r="F2893" i="7"/>
  <c r="E2905" i="7"/>
  <c r="F3208" i="7"/>
  <c r="F3052" i="7"/>
  <c r="E3072" i="7"/>
  <c r="E644" i="7"/>
  <c r="E2929" i="7"/>
  <c r="E2925" i="7"/>
  <c r="E60" i="7"/>
  <c r="E3092" i="7"/>
  <c r="F2881" i="7"/>
  <c r="E3276" i="7"/>
  <c r="E432" i="7"/>
  <c r="F2583" i="7"/>
  <c r="F3040" i="7"/>
  <c r="E833" i="7"/>
  <c r="E3196" i="7"/>
  <c r="E1814" i="7"/>
  <c r="E3304" i="7"/>
  <c r="E948" i="7"/>
  <c r="E2622" i="7"/>
  <c r="F2678" i="7"/>
  <c r="F2502" i="7"/>
  <c r="E1307" i="7"/>
  <c r="F1275" i="7"/>
  <c r="F932" i="7"/>
  <c r="E864" i="7"/>
  <c r="E140" i="7"/>
  <c r="F468" i="7"/>
  <c r="F276" i="7"/>
  <c r="F548" i="7"/>
  <c r="F3207" i="7"/>
  <c r="E284" i="7"/>
  <c r="F716" i="7"/>
  <c r="E592" i="7"/>
  <c r="F568" i="7"/>
  <c r="E760" i="7"/>
  <c r="F524" i="7"/>
  <c r="E3451" i="7"/>
  <c r="F916" i="7"/>
  <c r="F556" i="7"/>
  <c r="F232" i="7"/>
  <c r="F1323" i="7"/>
  <c r="E320" i="7"/>
  <c r="F536" i="7"/>
  <c r="E1315" i="7"/>
  <c r="E332" i="7"/>
  <c r="F752" i="7"/>
  <c r="F428" i="7"/>
  <c r="E648" i="7"/>
  <c r="E664" i="7"/>
  <c r="E788" i="7"/>
  <c r="F1124" i="7"/>
  <c r="F424" i="7"/>
  <c r="E3375" i="7"/>
  <c r="F1335" i="7"/>
  <c r="E288" i="7"/>
  <c r="F1016" i="7"/>
  <c r="F1008" i="7"/>
  <c r="F860" i="7"/>
  <c r="E1036" i="7"/>
  <c r="E900" i="7"/>
  <c r="E476" i="7"/>
  <c r="F452" i="7"/>
  <c r="F944" i="7"/>
  <c r="F740" i="7"/>
  <c r="F736" i="7"/>
  <c r="E748" i="7"/>
  <c r="F777" i="7"/>
  <c r="E76" i="7"/>
  <c r="F3135" i="7"/>
  <c r="E3183" i="7"/>
  <c r="E1085" i="7"/>
  <c r="F1077" i="7"/>
  <c r="F1244" i="7"/>
  <c r="E945" i="7"/>
  <c r="F1167" i="7"/>
  <c r="F1284" i="7"/>
  <c r="F941" i="7"/>
  <c r="E937" i="7"/>
  <c r="E2605" i="7"/>
  <c r="E3191" i="7"/>
  <c r="F961" i="7"/>
  <c r="F28" i="7"/>
  <c r="E121" i="7"/>
  <c r="E885" i="7"/>
  <c r="F3287" i="7"/>
  <c r="F317" i="7"/>
  <c r="E853" i="7"/>
  <c r="E185" i="7"/>
  <c r="F149" i="7"/>
  <c r="F925" i="7"/>
  <c r="E1240" i="7"/>
  <c r="F909" i="7"/>
  <c r="E3227" i="7"/>
  <c r="F1005" i="7"/>
  <c r="E789" i="7"/>
  <c r="E48" i="7"/>
  <c r="E3131" i="7"/>
  <c r="F905" i="7"/>
  <c r="E1199" i="7"/>
  <c r="F64" i="7"/>
  <c r="E181" i="7"/>
  <c r="E889" i="7"/>
  <c r="F297" i="7"/>
  <c r="E3215" i="7"/>
  <c r="E281" i="7"/>
  <c r="F357" i="7"/>
  <c r="F197" i="7"/>
  <c r="F3379" i="7"/>
  <c r="F1292" i="7"/>
  <c r="E341" i="7"/>
  <c r="F1163" i="7"/>
  <c r="E2017" i="7"/>
  <c r="F3211" i="7"/>
  <c r="F949" i="7"/>
  <c r="F1211" i="7"/>
  <c r="E3095" i="7"/>
  <c r="E1179" i="7"/>
  <c r="E24" i="7"/>
  <c r="E865" i="7"/>
  <c r="F2625" i="7"/>
  <c r="E901" i="7"/>
  <c r="E2677" i="7"/>
  <c r="E3223" i="7"/>
  <c r="F3335" i="7"/>
  <c r="E366" i="7"/>
  <c r="F2349" i="7"/>
  <c r="F1324" i="7"/>
  <c r="E2517" i="7"/>
  <c r="E1118" i="7"/>
  <c r="E3327" i="7"/>
  <c r="F21" i="7"/>
  <c r="F61" i="7"/>
  <c r="E178" i="7"/>
  <c r="E1245" i="7"/>
  <c r="F166" i="7"/>
  <c r="E3399" i="7"/>
  <c r="F3187" i="7"/>
  <c r="F3159" i="7"/>
  <c r="E2317" i="7"/>
  <c r="F258" i="7"/>
  <c r="F3083" i="7"/>
  <c r="E1753" i="7"/>
  <c r="F2065" i="7"/>
  <c r="F3059" i="7"/>
  <c r="F2057" i="7"/>
  <c r="E1382" i="7"/>
  <c r="F3627" i="7"/>
  <c r="E3331" i="7"/>
  <c r="F3275" i="7"/>
  <c r="F3163" i="7"/>
  <c r="F3119" i="7"/>
  <c r="F1741" i="7"/>
  <c r="F1151" i="7"/>
  <c r="F1180" i="7"/>
  <c r="F2089" i="7"/>
  <c r="E3263" i="7"/>
  <c r="F3203" i="7"/>
  <c r="E3151" i="7"/>
  <c r="F3107" i="7"/>
  <c r="E902" i="7"/>
  <c r="F2281" i="7"/>
  <c r="E1273" i="7"/>
  <c r="E1229" i="7"/>
  <c r="E1261" i="7"/>
  <c r="F218" i="7"/>
  <c r="F154" i="7"/>
  <c r="E1281" i="7"/>
  <c r="E3467" i="7"/>
  <c r="E3387" i="7"/>
  <c r="F3123" i="7"/>
  <c r="F3383" i="7"/>
  <c r="F3127" i="7"/>
  <c r="F142" i="7"/>
  <c r="E230" i="7"/>
  <c r="E226" i="7"/>
  <c r="F914" i="7"/>
  <c r="F354" i="7"/>
  <c r="F2321" i="7"/>
  <c r="F3575" i="7"/>
  <c r="E3307" i="7"/>
  <c r="F1339" i="7"/>
  <c r="F3315" i="7"/>
  <c r="F1370" i="7"/>
  <c r="E910" i="7"/>
  <c r="F3239" i="7"/>
  <c r="F1094" i="7"/>
  <c r="E1114" i="7"/>
  <c r="E1204" i="7"/>
  <c r="E3251" i="7"/>
  <c r="F1293" i="7"/>
  <c r="F1289" i="7"/>
  <c r="F3703" i="7"/>
  <c r="F1249" i="7"/>
  <c r="E1241" i="7"/>
  <c r="F1139" i="7"/>
  <c r="F1437" i="7"/>
  <c r="E110" i="7"/>
  <c r="F17" i="7"/>
  <c r="E3235" i="7"/>
  <c r="E3267" i="7"/>
  <c r="F3115" i="7"/>
  <c r="F3339" i="7"/>
  <c r="F3395" i="7"/>
  <c r="F2633" i="7"/>
  <c r="E118" i="7"/>
  <c r="E1304" i="7"/>
  <c r="E2297" i="7"/>
  <c r="F3362" i="7"/>
  <c r="E2257" i="7"/>
  <c r="E3035" i="7"/>
  <c r="E1749" i="7"/>
  <c r="E3114" i="7"/>
  <c r="F1933" i="7"/>
  <c r="F1957" i="7"/>
  <c r="E3318" i="7"/>
  <c r="E3067" i="7"/>
  <c r="E3402" i="7"/>
  <c r="F1809" i="7"/>
  <c r="F1316" i="7"/>
  <c r="F906" i="7"/>
  <c r="F1378" i="7"/>
  <c r="F319" i="7"/>
  <c r="F2037" i="7"/>
  <c r="E997" i="7"/>
  <c r="E2077" i="7"/>
  <c r="E2353" i="7"/>
  <c r="F1873" i="7"/>
  <c r="F1290" i="7"/>
  <c r="F1697" i="7"/>
  <c r="E3346" i="7"/>
  <c r="F1685" i="7"/>
  <c r="E1705" i="7"/>
  <c r="F2848" i="7"/>
  <c r="E3532" i="7"/>
  <c r="F2872" i="7"/>
  <c r="E1657" i="7"/>
  <c r="F1181" i="7"/>
  <c r="F1889" i="7"/>
  <c r="F1429" i="7"/>
  <c r="E2637" i="7"/>
  <c r="E2265" i="7"/>
  <c r="E947" i="7"/>
  <c r="E1100" i="7"/>
  <c r="E930" i="7"/>
  <c r="F1238" i="7"/>
  <c r="F3358" i="7"/>
  <c r="F2567" i="7"/>
  <c r="E2373" i="7"/>
  <c r="F1088" i="7"/>
  <c r="E2029" i="7"/>
  <c r="F171" i="7"/>
  <c r="F1961" i="7"/>
  <c r="F3214" i="7"/>
  <c r="E2325" i="7"/>
  <c r="F3428" i="7"/>
  <c r="F1937" i="7"/>
  <c r="F1068" i="7"/>
  <c r="F1262" i="7"/>
  <c r="E814" i="7"/>
  <c r="F1041" i="7"/>
  <c r="F1332" i="7"/>
  <c r="F1362" i="7"/>
  <c r="F718" i="7"/>
  <c r="F291" i="7"/>
  <c r="E3652" i="7"/>
  <c r="E3262" i="7"/>
  <c r="F1857" i="7"/>
  <c r="E2621" i="7"/>
  <c r="E2025" i="7"/>
  <c r="F1765" i="7"/>
  <c r="E2617" i="7"/>
  <c r="F3043" i="7"/>
  <c r="E1789" i="7"/>
  <c r="F2269" i="7"/>
  <c r="E431" i="7"/>
  <c r="E2800" i="7"/>
  <c r="E1689" i="7"/>
  <c r="E3500" i="7"/>
  <c r="E2749" i="7"/>
  <c r="E2741" i="7"/>
  <c r="E3572" i="7"/>
  <c r="E1525" i="7"/>
  <c r="E1897" i="7"/>
  <c r="F946" i="7"/>
  <c r="E2381" i="7"/>
  <c r="E1390" i="7"/>
  <c r="F894" i="7"/>
  <c r="F1617" i="7"/>
  <c r="F1080" i="7"/>
  <c r="E1302" i="7"/>
  <c r="F2049" i="7"/>
  <c r="F1833" i="7"/>
  <c r="E1865" i="7"/>
  <c r="F3186" i="7"/>
  <c r="F1350" i="7"/>
  <c r="E1394" i="7"/>
  <c r="E1406" i="7"/>
  <c r="F1374" i="7"/>
  <c r="F2613" i="7"/>
  <c r="E1757" i="7"/>
  <c r="F1177" i="7"/>
  <c r="E1761" i="7"/>
  <c r="E2021" i="7"/>
  <c r="F3031" i="7"/>
  <c r="E455" i="7"/>
  <c r="E367" i="7"/>
  <c r="E953" i="7"/>
  <c r="F2309" i="7"/>
  <c r="F1709" i="7"/>
  <c r="E3636" i="7"/>
  <c r="E2489" i="7"/>
  <c r="F2556" i="7"/>
  <c r="E1797" i="7"/>
  <c r="F1677" i="7"/>
  <c r="E614" i="7"/>
  <c r="E1721" i="7"/>
  <c r="F1941" i="7"/>
  <c r="F2137" i="7"/>
  <c r="F3110" i="7"/>
  <c r="F2497" i="7"/>
  <c r="E466" i="7"/>
  <c r="E3090" i="7"/>
  <c r="E175" i="7"/>
  <c r="F10" i="7"/>
  <c r="E343" i="7"/>
  <c r="F830" i="7"/>
  <c r="F826" i="7"/>
  <c r="F973" i="7"/>
  <c r="E942" i="7"/>
  <c r="E834" i="7"/>
  <c r="F798" i="7"/>
  <c r="F370" i="7"/>
  <c r="E370" i="7"/>
  <c r="F2612" i="7"/>
  <c r="E2612" i="7"/>
  <c r="F2616" i="7"/>
  <c r="E2616" i="7"/>
  <c r="F2704" i="7"/>
  <c r="E2704" i="7"/>
  <c r="E2716" i="7"/>
  <c r="F2716" i="7"/>
  <c r="F2728" i="7"/>
  <c r="E2728" i="7"/>
  <c r="F2772" i="7"/>
  <c r="E2772" i="7"/>
  <c r="E2907" i="7"/>
  <c r="F2907" i="7"/>
  <c r="E3165" i="7"/>
  <c r="F3165" i="7"/>
  <c r="F3201" i="7"/>
  <c r="E3201" i="7"/>
  <c r="E3253" i="7"/>
  <c r="F3253" i="7"/>
  <c r="E3361" i="7"/>
  <c r="F3361" i="7"/>
  <c r="E3381" i="7"/>
  <c r="F3381" i="7"/>
  <c r="E3385" i="7"/>
  <c r="F3385" i="7"/>
  <c r="E3409" i="7"/>
  <c r="F3409" i="7"/>
  <c r="E3459" i="7"/>
  <c r="F3459" i="7"/>
  <c r="F3471" i="7"/>
  <c r="E3471" i="7"/>
  <c r="F3635" i="7"/>
  <c r="E3635" i="7"/>
  <c r="F3675" i="7"/>
  <c r="E3675" i="7"/>
  <c r="E3687" i="7"/>
  <c r="F3687" i="7"/>
  <c r="F199" i="7"/>
  <c r="E199" i="7"/>
  <c r="F235" i="7"/>
  <c r="E235" i="7"/>
  <c r="F351" i="7"/>
  <c r="E351" i="7"/>
  <c r="E778" i="7"/>
  <c r="F778" i="7"/>
  <c r="E782" i="7"/>
  <c r="F782" i="7"/>
  <c r="E786" i="7"/>
  <c r="F786" i="7"/>
  <c r="E874" i="7"/>
  <c r="F874" i="7"/>
  <c r="E926" i="7"/>
  <c r="F926" i="7"/>
  <c r="F969" i="7"/>
  <c r="E969" i="7"/>
  <c r="F985" i="7"/>
  <c r="E985" i="7"/>
  <c r="E1037" i="7"/>
  <c r="F1037" i="7"/>
  <c r="F1076" i="7"/>
  <c r="E1076" i="7"/>
  <c r="F1230" i="7"/>
  <c r="E1230" i="7"/>
  <c r="E1234" i="7"/>
  <c r="F1234" i="7"/>
  <c r="E1343" i="7"/>
  <c r="F1343" i="7"/>
  <c r="E1346" i="7"/>
  <c r="F1346" i="7"/>
  <c r="F1481" i="7"/>
  <c r="E1481" i="7"/>
  <c r="E1513" i="7"/>
  <c r="F1513" i="7"/>
  <c r="E1593" i="7"/>
  <c r="F1593" i="7"/>
  <c r="E1701" i="7"/>
  <c r="F1701" i="7"/>
  <c r="E1725" i="7"/>
  <c r="F1725" i="7"/>
  <c r="E1805" i="7"/>
  <c r="F1805" i="7"/>
  <c r="E1965" i="7"/>
  <c r="F1965" i="7"/>
  <c r="F1985" i="7"/>
  <c r="E1985" i="7"/>
  <c r="F2101" i="7"/>
  <c r="E2101" i="7"/>
  <c r="E2113" i="7"/>
  <c r="F2113" i="7"/>
  <c r="E2261" i="7"/>
  <c r="F2261" i="7"/>
  <c r="E2301" i="7"/>
  <c r="F2301" i="7"/>
  <c r="F2433" i="7"/>
  <c r="E2433" i="7"/>
  <c r="F2481" i="7"/>
  <c r="E2481" i="7"/>
  <c r="F2501" i="7"/>
  <c r="E2501" i="7"/>
  <c r="E2513" i="7"/>
  <c r="F2513" i="7"/>
  <c r="E2745" i="7"/>
  <c r="F2745" i="7"/>
  <c r="E2876" i="7"/>
  <c r="F2876" i="7"/>
  <c r="E3087" i="7"/>
  <c r="F3087" i="7"/>
  <c r="F3118" i="7"/>
  <c r="E3118" i="7"/>
  <c r="E3150" i="7"/>
  <c r="F3150" i="7"/>
  <c r="E119" i="7"/>
  <c r="F119" i="7"/>
  <c r="F331" i="7"/>
  <c r="E331" i="7"/>
  <c r="E79" i="7"/>
  <c r="E957" i="7"/>
  <c r="E870" i="7"/>
  <c r="E858" i="7"/>
  <c r="E938" i="7"/>
  <c r="E70" i="7"/>
  <c r="F304" i="7"/>
  <c r="E304" i="7"/>
  <c r="E364" i="7"/>
  <c r="F364" i="7"/>
  <c r="F1426" i="7"/>
  <c r="E1426" i="7"/>
  <c r="F1506" i="7"/>
  <c r="E1506" i="7"/>
  <c r="E1618" i="7"/>
  <c r="F1618" i="7"/>
  <c r="E1638" i="7"/>
  <c r="F1638" i="7"/>
  <c r="E1662" i="7"/>
  <c r="F1662" i="7"/>
  <c r="E2038" i="7"/>
  <c r="F2038" i="7"/>
  <c r="E2102" i="7"/>
  <c r="F2102" i="7"/>
  <c r="E2134" i="7"/>
  <c r="F2134" i="7"/>
  <c r="F2182" i="7"/>
  <c r="E2182" i="7"/>
  <c r="F2270" i="7"/>
  <c r="E2270" i="7"/>
  <c r="F2314" i="7"/>
  <c r="E2314" i="7"/>
  <c r="E2338" i="7"/>
  <c r="F2338" i="7"/>
  <c r="F2434" i="7"/>
  <c r="E2434" i="7"/>
  <c r="E2466" i="7"/>
  <c r="F2466" i="7"/>
  <c r="E2470" i="7"/>
  <c r="F2470" i="7"/>
  <c r="E2478" i="7"/>
  <c r="F2478" i="7"/>
  <c r="E2522" i="7"/>
  <c r="F2522" i="7"/>
  <c r="F2526" i="7"/>
  <c r="E2526" i="7"/>
  <c r="E2557" i="7"/>
  <c r="F2557" i="7"/>
  <c r="F2579" i="7"/>
  <c r="E2579" i="7"/>
  <c r="F2602" i="7"/>
  <c r="E2602" i="7"/>
  <c r="F6" i="7"/>
  <c r="E347" i="7"/>
  <c r="F303" i="7"/>
  <c r="F882" i="7"/>
  <c r="E1025" i="7"/>
  <c r="F1084" i="7"/>
  <c r="F219" i="7"/>
  <c r="E360" i="7"/>
  <c r="F360" i="7"/>
  <c r="F775" i="7"/>
  <c r="E775" i="7"/>
  <c r="E918" i="7"/>
  <c r="F1457" i="7"/>
  <c r="F1849" i="7"/>
  <c r="F1901" i="7"/>
  <c r="E1120" i="7"/>
  <c r="E1278" i="7"/>
  <c r="E296" i="7"/>
  <c r="E1386" i="7"/>
  <c r="E1336" i="7"/>
  <c r="F2053" i="7"/>
  <c r="F1769" i="7"/>
  <c r="F2676" i="7"/>
  <c r="E292" i="7"/>
  <c r="E854" i="7"/>
  <c r="E2664" i="7"/>
  <c r="F2624" i="7"/>
  <c r="E295" i="7"/>
  <c r="E1717" i="7"/>
  <c r="F2285" i="7"/>
  <c r="E371" i="7"/>
  <c r="F1013" i="7"/>
  <c r="F1325" i="7"/>
  <c r="E2696" i="7"/>
  <c r="F3173" i="7"/>
  <c r="F2493" i="7"/>
  <c r="E107" i="7"/>
  <c r="F1861" i="7"/>
  <c r="E1201" i="7"/>
  <c r="F2582" i="7"/>
  <c r="E1282" i="7"/>
  <c r="F2661" i="7"/>
  <c r="F2681" i="7"/>
  <c r="E2377" i="7"/>
  <c r="E2365" i="7"/>
  <c r="F818" i="7"/>
  <c r="E1096" i="7"/>
  <c r="E802" i="7"/>
  <c r="F385" i="7"/>
  <c r="E385" i="7"/>
  <c r="E405" i="7"/>
  <c r="F405" i="7"/>
  <c r="E484" i="7"/>
  <c r="F484" i="7"/>
  <c r="F504" i="7"/>
  <c r="E504" i="7"/>
  <c r="F516" i="7"/>
  <c r="E516" i="7"/>
  <c r="F528" i="7"/>
  <c r="E528" i="7"/>
  <c r="F552" i="7"/>
  <c r="E552" i="7"/>
  <c r="F560" i="7"/>
  <c r="E560" i="7"/>
  <c r="E576" i="7"/>
  <c r="F576" i="7"/>
  <c r="E624" i="7"/>
  <c r="F624" i="7"/>
  <c r="E668" i="7"/>
  <c r="F668" i="7"/>
  <c r="E672" i="7"/>
  <c r="F672" i="7"/>
  <c r="F676" i="7"/>
  <c r="E676" i="7"/>
  <c r="F712" i="7"/>
  <c r="E712" i="7"/>
  <c r="E720" i="7"/>
  <c r="F720" i="7"/>
  <c r="F744" i="7"/>
  <c r="E744" i="7"/>
  <c r="E764" i="7"/>
  <c r="F764" i="7"/>
  <c r="E3731" i="7"/>
  <c r="E3422" i="7"/>
  <c r="E2744" i="7"/>
  <c r="F2744" i="7"/>
  <c r="F2780" i="7"/>
  <c r="E2780" i="7"/>
  <c r="F2787" i="7"/>
  <c r="E2787" i="7"/>
  <c r="E2815" i="7"/>
  <c r="F2815" i="7"/>
  <c r="F2839" i="7"/>
  <c r="E2839" i="7"/>
  <c r="E3161" i="7"/>
  <c r="F3161" i="7"/>
  <c r="F3209" i="7"/>
  <c r="E3209" i="7"/>
  <c r="F3257" i="7"/>
  <c r="E3257" i="7"/>
  <c r="E3305" i="7"/>
  <c r="F3305" i="7"/>
  <c r="F3443" i="7"/>
  <c r="E3443" i="7"/>
  <c r="E3455" i="7"/>
  <c r="F3455" i="7"/>
  <c r="F3475" i="7"/>
  <c r="E3475" i="7"/>
  <c r="F3567" i="7"/>
  <c r="E3567" i="7"/>
  <c r="F3591" i="7"/>
  <c r="E3591" i="7"/>
  <c r="E3007" i="7"/>
  <c r="E3337" i="7"/>
  <c r="E3301" i="7"/>
  <c r="F3129" i="7"/>
  <c r="F2955" i="7"/>
  <c r="F80" i="7"/>
  <c r="E80" i="7"/>
  <c r="E375" i="7"/>
  <c r="F375" i="7"/>
  <c r="E386" i="7"/>
  <c r="F386" i="7"/>
  <c r="E402" i="7"/>
  <c r="F402" i="7"/>
  <c r="E422" i="7"/>
  <c r="F422" i="7"/>
  <c r="E1283" i="7"/>
  <c r="F1283" i="7"/>
  <c r="E1411" i="7"/>
  <c r="F1411" i="7"/>
  <c r="F1490" i="7"/>
  <c r="E1490" i="7"/>
  <c r="E1534" i="7"/>
  <c r="F1534" i="7"/>
  <c r="E1570" i="7"/>
  <c r="F1570" i="7"/>
  <c r="E1590" i="7"/>
  <c r="F1590" i="7"/>
  <c r="F1610" i="7"/>
  <c r="E1610" i="7"/>
  <c r="E1626" i="7"/>
  <c r="F1626" i="7"/>
  <c r="F1806" i="7"/>
  <c r="E1806" i="7"/>
  <c r="F1818" i="7"/>
  <c r="E1818" i="7"/>
  <c r="F1834" i="7"/>
  <c r="E1834" i="7"/>
  <c r="E1854" i="7"/>
  <c r="F1854" i="7"/>
  <c r="E1858" i="7"/>
  <c r="F1858" i="7"/>
  <c r="F2030" i="7"/>
  <c r="E2030" i="7"/>
  <c r="E2034" i="7"/>
  <c r="F2034" i="7"/>
  <c r="E2050" i="7"/>
  <c r="F2050" i="7"/>
  <c r="F2066" i="7"/>
  <c r="E2066" i="7"/>
  <c r="E2856" i="7"/>
  <c r="F2856" i="7"/>
  <c r="E2908" i="7"/>
  <c r="F2908" i="7"/>
  <c r="E2960" i="7"/>
  <c r="F2960" i="7"/>
  <c r="E2980" i="7"/>
  <c r="F2980" i="7"/>
  <c r="F3011" i="7"/>
  <c r="E3011" i="7"/>
  <c r="F3126" i="7"/>
  <c r="E3126" i="7"/>
  <c r="F3226" i="7"/>
  <c r="E3226" i="7"/>
  <c r="F3258" i="7"/>
  <c r="E3258" i="7"/>
  <c r="E3382" i="7"/>
  <c r="F3382" i="7"/>
  <c r="E3398" i="7"/>
  <c r="F3398" i="7"/>
  <c r="F3414" i="7"/>
  <c r="E3414" i="7"/>
  <c r="F3468" i="7"/>
  <c r="E3468" i="7"/>
  <c r="E3548" i="7"/>
  <c r="F3548" i="7"/>
  <c r="F3556" i="7"/>
  <c r="E3556" i="7"/>
  <c r="F3668" i="7"/>
  <c r="E3668" i="7"/>
  <c r="E3688" i="7"/>
  <c r="F3688" i="7"/>
  <c r="F3696" i="7"/>
  <c r="E3696" i="7"/>
  <c r="E3063" i="7"/>
  <c r="F2972" i="7"/>
  <c r="F1586" i="7"/>
  <c r="E1722" i="7"/>
  <c r="E3615" i="7"/>
  <c r="F1730" i="7"/>
  <c r="E3019" i="7"/>
  <c r="E1846" i="7"/>
  <c r="F3656" i="7"/>
  <c r="E3234" i="7"/>
  <c r="F2736" i="7"/>
  <c r="E3724" i="7"/>
  <c r="F1718" i="7"/>
  <c r="E677" i="7"/>
  <c r="E2963" i="7"/>
  <c r="E3314" i="7"/>
  <c r="E1344" i="7"/>
  <c r="E3401" i="7"/>
  <c r="E3317" i="7"/>
  <c r="E3193" i="7"/>
  <c r="F3580" i="7"/>
  <c r="F2724" i="7"/>
  <c r="E3413" i="7"/>
  <c r="E3576" i="7"/>
  <c r="E3496" i="7"/>
  <c r="E3460" i="7"/>
  <c r="E3290" i="7"/>
  <c r="F3515" i="7"/>
  <c r="E2883" i="7"/>
  <c r="E3487" i="7"/>
  <c r="F2074" i="7"/>
  <c r="F1538" i="7"/>
  <c r="F1874" i="7"/>
  <c r="E3242" i="7"/>
  <c r="F3238" i="7"/>
  <c r="F1946" i="7"/>
  <c r="E3206" i="7"/>
  <c r="E3341" i="7"/>
  <c r="F1742" i="7"/>
  <c r="E97" i="7"/>
  <c r="F97" i="7"/>
  <c r="F109" i="7"/>
  <c r="E109" i="7"/>
  <c r="F133" i="7"/>
  <c r="E133" i="7"/>
  <c r="F165" i="7"/>
  <c r="E165" i="7"/>
  <c r="F269" i="7"/>
  <c r="E269" i="7"/>
  <c r="F574" i="7"/>
  <c r="E574" i="7"/>
  <c r="E610" i="7"/>
  <c r="F610" i="7"/>
  <c r="E678" i="7"/>
  <c r="F678" i="7"/>
  <c r="E754" i="7"/>
  <c r="F754" i="7"/>
  <c r="E824" i="7"/>
  <c r="F824" i="7"/>
  <c r="E1031" i="7"/>
  <c r="F1031" i="7"/>
  <c r="E1074" i="7"/>
  <c r="F1074" i="7"/>
  <c r="E1102" i="7"/>
  <c r="F1102" i="7"/>
  <c r="E2768" i="7"/>
  <c r="F2768" i="7"/>
  <c r="E2783" i="7"/>
  <c r="F2783" i="7"/>
  <c r="E2791" i="7"/>
  <c r="F2791" i="7"/>
  <c r="F2799" i="7"/>
  <c r="E2799" i="7"/>
  <c r="F2947" i="7"/>
  <c r="E2947" i="7"/>
  <c r="F3145" i="7"/>
  <c r="E3145" i="7"/>
  <c r="F3205" i="7"/>
  <c r="E3205" i="7"/>
  <c r="F3265" i="7"/>
  <c r="E3265" i="7"/>
  <c r="F3273" i="7"/>
  <c r="E3273" i="7"/>
  <c r="F3373" i="7"/>
  <c r="E3373" i="7"/>
  <c r="F3377" i="7"/>
  <c r="E3377" i="7"/>
  <c r="F3393" i="7"/>
  <c r="E3393" i="7"/>
  <c r="E3397" i="7"/>
  <c r="F3397" i="7"/>
  <c r="F3479" i="7"/>
  <c r="E3479" i="7"/>
  <c r="E3503" i="7"/>
  <c r="F3503" i="7"/>
  <c r="E3543" i="7"/>
  <c r="F3543" i="7"/>
  <c r="E3563" i="7"/>
  <c r="F3563" i="7"/>
  <c r="E3663" i="7"/>
  <c r="F3663" i="7"/>
  <c r="E3699" i="7"/>
  <c r="F3699" i="7"/>
  <c r="F3711" i="7"/>
  <c r="E3711" i="7"/>
  <c r="E3723" i="7"/>
  <c r="F3723" i="7"/>
  <c r="F3747" i="7"/>
  <c r="E3747" i="7"/>
  <c r="F2999" i="7"/>
  <c r="F3551" i="7"/>
  <c r="F2720" i="7"/>
  <c r="F3217" i="7"/>
  <c r="E3421" i="7"/>
  <c r="F3309" i="7"/>
  <c r="F2740" i="7"/>
  <c r="E3237" i="7"/>
  <c r="E3261" i="7"/>
  <c r="F3125" i="7"/>
  <c r="F3435" i="7"/>
  <c r="F3631" i="7"/>
  <c r="E3439" i="7"/>
  <c r="F2819" i="7"/>
  <c r="E3333" i="7"/>
  <c r="F406" i="7"/>
  <c r="E406" i="7"/>
  <c r="E1121" i="7"/>
  <c r="F1121" i="7"/>
  <c r="E1198" i="7"/>
  <c r="F1198" i="7"/>
  <c r="F1247" i="7"/>
  <c r="E1247" i="7"/>
  <c r="F1313" i="7"/>
  <c r="E1313" i="7"/>
  <c r="F1454" i="7"/>
  <c r="E1454" i="7"/>
  <c r="F1614" i="7"/>
  <c r="E1614" i="7"/>
  <c r="E1766" i="7"/>
  <c r="F1766" i="7"/>
  <c r="F1870" i="7"/>
  <c r="E1870" i="7"/>
  <c r="F1930" i="7"/>
  <c r="E1930" i="7"/>
  <c r="E2054" i="7"/>
  <c r="F2054" i="7"/>
  <c r="F3039" i="7"/>
  <c r="E3039" i="7"/>
  <c r="E3130" i="7"/>
  <c r="F3130" i="7"/>
  <c r="E3158" i="7"/>
  <c r="F3158" i="7"/>
  <c r="E3162" i="7"/>
  <c r="F3162" i="7"/>
  <c r="F3190" i="7"/>
  <c r="E3190" i="7"/>
  <c r="E3202" i="7"/>
  <c r="F3202" i="7"/>
  <c r="E3210" i="7"/>
  <c r="F3210" i="7"/>
  <c r="E3294" i="7"/>
  <c r="F3294" i="7"/>
  <c r="E3390" i="7"/>
  <c r="F3390" i="7"/>
  <c r="F3452" i="7"/>
  <c r="E3452" i="7"/>
  <c r="E3628" i="7"/>
  <c r="F3628" i="7"/>
  <c r="F3664" i="7"/>
  <c r="E3664" i="7"/>
  <c r="E3692" i="7"/>
  <c r="F3692" i="7"/>
  <c r="F1387" i="7"/>
  <c r="E3655" i="7"/>
  <c r="F3544" i="7"/>
  <c r="E3269" i="7"/>
  <c r="F3122" i="7"/>
  <c r="E3194" i="7"/>
  <c r="F1886" i="7"/>
  <c r="E3671" i="7"/>
  <c r="F3027" i="7"/>
  <c r="F1470" i="7"/>
  <c r="E3302" i="7"/>
  <c r="F1982" i="7"/>
  <c r="F1938" i="7"/>
  <c r="E3071" i="7"/>
  <c r="E3366" i="7"/>
  <c r="F2792" i="7"/>
  <c r="E2748" i="7"/>
  <c r="E1214" i="7"/>
  <c r="E1251" i="7"/>
  <c r="F1101" i="7"/>
  <c r="E1578" i="7"/>
  <c r="F1081" i="7"/>
  <c r="F3516" i="7"/>
  <c r="F3695" i="7"/>
  <c r="E3440" i="7"/>
  <c r="E2964" i="7"/>
  <c r="F2900" i="7"/>
  <c r="F3329" i="7"/>
  <c r="F3266" i="7"/>
  <c r="E1750" i="7"/>
  <c r="E1415" i="7"/>
  <c r="E1166" i="7"/>
  <c r="F1674" i="7"/>
  <c r="F1510" i="7"/>
  <c r="E1986" i="7"/>
  <c r="F1702" i="7"/>
  <c r="F1686" i="7"/>
  <c r="F3023" i="7"/>
  <c r="F3619" i="7"/>
  <c r="E2951" i="7"/>
  <c r="E3520" i="7"/>
  <c r="F1299" i="7"/>
  <c r="E3691" i="7"/>
  <c r="E2729" i="7"/>
  <c r="F68" i="7"/>
  <c r="F843" i="7"/>
  <c r="F3552" i="7"/>
  <c r="E3579" i="7"/>
  <c r="F1073" i="7"/>
  <c r="F2717" i="7"/>
  <c r="F2880" i="7"/>
  <c r="F1239" i="7"/>
  <c r="F1097" i="7"/>
  <c r="E3712" i="7"/>
  <c r="F1934" i="7"/>
  <c r="E1562" i="7"/>
  <c r="F3488" i="7"/>
  <c r="E3540" i="7"/>
  <c r="F81" i="7"/>
  <c r="E2916" i="7"/>
  <c r="F2732" i="7"/>
  <c r="E20" i="7"/>
  <c r="F1478" i="7"/>
  <c r="F3181" i="7"/>
  <c r="F2764" i="7"/>
  <c r="E101" i="7"/>
  <c r="E3389" i="7"/>
  <c r="F36" i="7"/>
  <c r="E3241" i="7"/>
  <c r="E2828" i="7"/>
  <c r="E173" i="7"/>
  <c r="E277" i="7"/>
  <c r="E1582" i="7"/>
  <c r="F3166" i="7"/>
  <c r="F3700" i="7"/>
  <c r="F3483" i="7"/>
  <c r="F2895" i="7"/>
  <c r="F2971" i="7"/>
  <c r="F3079" i="7"/>
  <c r="E2855" i="7"/>
  <c r="E1650" i="7"/>
  <c r="F3254" i="7"/>
  <c r="F3182" i="7"/>
  <c r="E3727" i="7"/>
  <c r="E1391" i="7"/>
  <c r="E1173" i="7"/>
  <c r="E1213" i="7"/>
  <c r="E250" i="7"/>
  <c r="F250" i="7"/>
  <c r="E254" i="7"/>
  <c r="F254" i="7"/>
  <c r="E2092" i="7"/>
  <c r="F2092" i="7"/>
  <c r="F2140" i="7"/>
  <c r="E2140" i="7"/>
  <c r="E2220" i="7"/>
  <c r="F2220" i="7"/>
  <c r="F2240" i="7"/>
  <c r="E2240" i="7"/>
  <c r="E2244" i="7"/>
  <c r="F2244" i="7"/>
  <c r="E2252" i="7"/>
  <c r="F2252" i="7"/>
  <c r="F2403" i="7"/>
  <c r="E2403" i="7"/>
  <c r="F2483" i="7"/>
  <c r="E2483" i="7"/>
  <c r="E2662" i="7"/>
  <c r="F2662" i="7"/>
  <c r="F2666" i="7"/>
  <c r="E2666" i="7"/>
  <c r="F239" i="7"/>
  <c r="E239" i="7"/>
  <c r="F1140" i="7"/>
  <c r="E1140" i="7"/>
  <c r="F1205" i="7"/>
  <c r="E1205" i="7"/>
  <c r="E1246" i="7"/>
  <c r="F1246" i="7"/>
  <c r="E1320" i="7"/>
  <c r="F1320" i="7"/>
  <c r="F1410" i="7"/>
  <c r="E1410" i="7"/>
  <c r="F1414" i="7"/>
  <c r="E1414" i="7"/>
  <c r="E1425" i="7"/>
  <c r="F1425" i="7"/>
  <c r="E1433" i="7"/>
  <c r="F1433" i="7"/>
  <c r="F1441" i="7"/>
  <c r="E1441" i="7"/>
  <c r="F1449" i="7"/>
  <c r="E1449" i="7"/>
  <c r="E1453" i="7"/>
  <c r="F1453" i="7"/>
  <c r="E1461" i="7"/>
  <c r="F1461" i="7"/>
  <c r="F1517" i="7"/>
  <c r="E1517" i="7"/>
  <c r="F1533" i="7"/>
  <c r="E1533" i="7"/>
  <c r="E1609" i="7"/>
  <c r="F1609" i="7"/>
  <c r="F1613" i="7"/>
  <c r="E1613" i="7"/>
  <c r="E1813" i="7"/>
  <c r="F1813" i="7"/>
  <c r="F1845" i="7"/>
  <c r="E1845" i="7"/>
  <c r="F1853" i="7"/>
  <c r="E1853" i="7"/>
  <c r="E1869" i="7"/>
  <c r="F1869" i="7"/>
  <c r="F1893" i="7"/>
  <c r="E1893" i="7"/>
  <c r="E1913" i="7"/>
  <c r="F1913" i="7"/>
  <c r="E1917" i="7"/>
  <c r="F1917" i="7"/>
  <c r="E2013" i="7"/>
  <c r="F2013" i="7"/>
  <c r="F2145" i="7"/>
  <c r="E2145" i="7"/>
  <c r="E2337" i="7"/>
  <c r="F2337" i="7"/>
  <c r="E2352" i="7"/>
  <c r="F2352" i="7"/>
  <c r="F2384" i="7"/>
  <c r="E2384" i="7"/>
  <c r="F2400" i="7"/>
  <c r="E2400" i="7"/>
  <c r="F2404" i="7"/>
  <c r="E2404" i="7"/>
  <c r="F2420" i="7"/>
  <c r="E2420" i="7"/>
  <c r="E35" i="7"/>
  <c r="F35" i="7"/>
  <c r="F108" i="7"/>
  <c r="E108" i="7"/>
  <c r="E176" i="7"/>
  <c r="F176" i="7"/>
  <c r="E430" i="7"/>
  <c r="F430" i="7"/>
  <c r="F477" i="7"/>
  <c r="E477" i="7"/>
  <c r="F493" i="7"/>
  <c r="E493" i="7"/>
  <c r="E613" i="7"/>
  <c r="F613" i="7"/>
  <c r="E717" i="7"/>
  <c r="F717" i="7"/>
  <c r="F753" i="7"/>
  <c r="E753" i="7"/>
  <c r="E903" i="7"/>
  <c r="F903" i="7"/>
  <c r="F962" i="7"/>
  <c r="E962" i="7"/>
  <c r="F970" i="7"/>
  <c r="E970" i="7"/>
  <c r="E1014" i="7"/>
  <c r="F1014" i="7"/>
  <c r="F1022" i="7"/>
  <c r="E1022" i="7"/>
  <c r="E2304" i="7"/>
  <c r="F2304" i="7"/>
  <c r="E2312" i="7"/>
  <c r="F2312" i="7"/>
  <c r="E2320" i="7"/>
  <c r="F2320" i="7"/>
  <c r="F2347" i="7"/>
  <c r="E2347" i="7"/>
  <c r="E3022" i="7"/>
  <c r="F3022" i="7"/>
  <c r="F3042" i="7"/>
  <c r="F597" i="7"/>
  <c r="F39" i="7"/>
  <c r="F192" i="7"/>
  <c r="E270" i="7"/>
  <c r="F270" i="7"/>
  <c r="E321" i="7"/>
  <c r="F321" i="7"/>
  <c r="E349" i="7"/>
  <c r="F349" i="7"/>
  <c r="E353" i="7"/>
  <c r="F353" i="7"/>
  <c r="F423" i="7"/>
  <c r="E423" i="7"/>
  <c r="F558" i="7"/>
  <c r="E558" i="7"/>
  <c r="E646" i="7"/>
  <c r="F646" i="7"/>
  <c r="F774" i="7"/>
  <c r="E774" i="7"/>
  <c r="E784" i="7"/>
  <c r="F784" i="7"/>
  <c r="E792" i="7"/>
  <c r="F792" i="7"/>
  <c r="F816" i="7"/>
  <c r="E816" i="7"/>
  <c r="F971" i="7"/>
  <c r="E971" i="7"/>
  <c r="F1015" i="7"/>
  <c r="E1015" i="7"/>
  <c r="F1054" i="7"/>
  <c r="E1054" i="7"/>
  <c r="F1145" i="7"/>
  <c r="E1145" i="7"/>
  <c r="F1235" i="7"/>
  <c r="E1235" i="7"/>
  <c r="F1255" i="7"/>
  <c r="E1255" i="7"/>
  <c r="F2500" i="7"/>
  <c r="E2500" i="7"/>
  <c r="E2512" i="7"/>
  <c r="F2512" i="7"/>
  <c r="E2520" i="7"/>
  <c r="F2520" i="7"/>
  <c r="E2581" i="7"/>
  <c r="F2581" i="7"/>
  <c r="F2588" i="7"/>
  <c r="E2588" i="7"/>
  <c r="E2651" i="7"/>
  <c r="F2651" i="7"/>
  <c r="F2715" i="7"/>
  <c r="E2715" i="7"/>
  <c r="F2718" i="7"/>
  <c r="E2718" i="7"/>
  <c r="F2777" i="7"/>
  <c r="E2777" i="7"/>
  <c r="E2868" i="7"/>
  <c r="F2868" i="7"/>
  <c r="E3004" i="7"/>
  <c r="F3004" i="7"/>
  <c r="F928" i="7"/>
  <c r="F274" i="7"/>
  <c r="E2733" i="7"/>
  <c r="E47" i="7"/>
  <c r="F586" i="7"/>
  <c r="E2816" i="7"/>
  <c r="F808" i="7"/>
  <c r="E124" i="7"/>
  <c r="E314" i="7"/>
  <c r="F2635" i="7"/>
  <c r="F75" i="7"/>
  <c r="E2555" i="7"/>
  <c r="E23" i="7"/>
  <c r="F831" i="7"/>
  <c r="F863" i="7"/>
  <c r="E2721" i="7"/>
  <c r="F168" i="7"/>
  <c r="F621" i="7"/>
  <c r="E1271" i="7"/>
  <c r="E11" i="7"/>
  <c r="E403" i="7"/>
  <c r="E2769" i="7"/>
  <c r="F899" i="7"/>
  <c r="F229" i="7"/>
  <c r="F2952" i="7"/>
  <c r="F2944" i="7"/>
  <c r="F2737" i="7"/>
  <c r="E2761" i="7"/>
  <c r="E2824" i="7"/>
  <c r="E799" i="7"/>
  <c r="F954" i="7"/>
  <c r="E2351" i="7"/>
  <c r="F951" i="7"/>
  <c r="F912" i="7"/>
  <c r="F783" i="7"/>
  <c r="F2808" i="7"/>
  <c r="E820" i="7"/>
  <c r="F710" i="7"/>
  <c r="F734" i="7"/>
  <c r="F2577" i="7"/>
  <c r="F3010" i="7"/>
  <c r="F2300" i="7"/>
  <c r="F2003" i="7"/>
  <c r="E2003" i="7"/>
  <c r="F2023" i="7"/>
  <c r="E2023" i="7"/>
  <c r="E2027" i="7"/>
  <c r="F2027" i="7"/>
  <c r="F2039" i="7"/>
  <c r="E2039" i="7"/>
  <c r="F2047" i="7"/>
  <c r="E2047" i="7"/>
  <c r="E2067" i="7"/>
  <c r="F2067" i="7"/>
  <c r="F2118" i="7"/>
  <c r="E2118" i="7"/>
  <c r="F2238" i="7"/>
  <c r="E2238" i="7"/>
  <c r="F2437" i="7"/>
  <c r="E2437" i="7"/>
  <c r="F2445" i="7"/>
  <c r="E2445" i="7"/>
  <c r="F2449" i="7"/>
  <c r="E2449" i="7"/>
  <c r="F2469" i="7"/>
  <c r="E2469" i="7"/>
  <c r="E2477" i="7"/>
  <c r="F2477" i="7"/>
  <c r="F51" i="7"/>
  <c r="E51" i="7"/>
  <c r="F132" i="7"/>
  <c r="E132" i="7"/>
  <c r="F172" i="7"/>
  <c r="E172" i="7"/>
  <c r="E462" i="7"/>
  <c r="F462" i="7"/>
  <c r="E469" i="7"/>
  <c r="F469" i="7"/>
  <c r="E645" i="7"/>
  <c r="F645" i="7"/>
  <c r="F661" i="7"/>
  <c r="E661" i="7"/>
  <c r="E721" i="7"/>
  <c r="F721" i="7"/>
  <c r="F757" i="7"/>
  <c r="E757" i="7"/>
  <c r="E867" i="7"/>
  <c r="F867" i="7"/>
  <c r="E1057" i="7"/>
  <c r="F1057" i="7"/>
  <c r="E2256" i="7"/>
  <c r="F2256" i="7"/>
  <c r="F2264" i="7"/>
  <c r="E2264" i="7"/>
  <c r="F2316" i="7"/>
  <c r="E2316" i="7"/>
  <c r="E3018" i="7"/>
  <c r="F3018" i="7"/>
  <c r="E3026" i="7"/>
  <c r="F3026" i="7"/>
  <c r="E3046" i="7"/>
  <c r="F3046" i="7"/>
  <c r="E990" i="7"/>
  <c r="E208" i="7"/>
  <c r="F891" i="7"/>
  <c r="E709" i="7"/>
  <c r="F31" i="7"/>
  <c r="E811" i="7"/>
  <c r="E2260" i="7"/>
  <c r="E217" i="7"/>
  <c r="F217" i="7"/>
  <c r="F237" i="7"/>
  <c r="E237" i="7"/>
  <c r="E255" i="7"/>
  <c r="F255" i="7"/>
  <c r="F365" i="7"/>
  <c r="E365" i="7"/>
  <c r="E443" i="7"/>
  <c r="F443" i="7"/>
  <c r="E478" i="7"/>
  <c r="F478" i="7"/>
  <c r="F490" i="7"/>
  <c r="E490" i="7"/>
  <c r="E526" i="7"/>
  <c r="F526" i="7"/>
  <c r="E554" i="7"/>
  <c r="F554" i="7"/>
  <c r="F598" i="7"/>
  <c r="E598" i="7"/>
  <c r="E642" i="7"/>
  <c r="F642" i="7"/>
  <c r="E650" i="7"/>
  <c r="F650" i="7"/>
  <c r="E706" i="7"/>
  <c r="F706" i="7"/>
  <c r="F746" i="7"/>
  <c r="E746" i="7"/>
  <c r="F750" i="7"/>
  <c r="E750" i="7"/>
  <c r="E758" i="7"/>
  <c r="F758" i="7"/>
  <c r="E812" i="7"/>
  <c r="F812" i="7"/>
  <c r="E991" i="7"/>
  <c r="F991" i="7"/>
  <c r="E999" i="7"/>
  <c r="F999" i="7"/>
  <c r="E1149" i="7"/>
  <c r="F1149" i="7"/>
  <c r="E1303" i="7"/>
  <c r="F1303" i="7"/>
  <c r="E1340" i="7"/>
  <c r="F1340" i="7"/>
  <c r="F1347" i="7"/>
  <c r="E1347" i="7"/>
  <c r="E2484" i="7"/>
  <c r="F2484" i="7"/>
  <c r="E2663" i="7"/>
  <c r="F2663" i="7"/>
  <c r="E2832" i="7"/>
  <c r="F2832" i="7"/>
  <c r="E2840" i="7"/>
  <c r="F2840" i="7"/>
  <c r="F2864" i="7"/>
  <c r="E2864" i="7"/>
  <c r="E2928" i="7"/>
  <c r="F2928" i="7"/>
  <c r="E1174" i="7"/>
  <c r="E908" i="7"/>
  <c r="F888" i="7"/>
  <c r="E15" i="7"/>
  <c r="F489" i="7"/>
  <c r="F333" i="7"/>
  <c r="F481" i="7"/>
  <c r="F803" i="7"/>
  <c r="F618" i="7"/>
  <c r="F2655" i="7"/>
  <c r="F2253" i="7"/>
  <c r="F3038" i="7"/>
  <c r="E2623" i="7"/>
  <c r="F120" i="7"/>
  <c r="E318" i="7"/>
  <c r="F617" i="7"/>
  <c r="F2585" i="7"/>
  <c r="F827" i="7"/>
  <c r="E701" i="7"/>
  <c r="E884" i="7"/>
  <c r="E839" i="7"/>
  <c r="F104" i="7"/>
  <c r="F815" i="7"/>
  <c r="F936" i="7"/>
  <c r="E2932" i="7"/>
  <c r="E2984" i="7"/>
  <c r="F534" i="7"/>
  <c r="F2968" i="7"/>
  <c r="F625" i="7"/>
  <c r="E240" i="7"/>
  <c r="F649" i="7"/>
  <c r="F804" i="7"/>
  <c r="F2852" i="7"/>
  <c r="E2784" i="7"/>
  <c r="E2956" i="7"/>
  <c r="F875" i="7"/>
  <c r="E2992" i="7"/>
  <c r="F690" i="7"/>
  <c r="E505" i="7"/>
  <c r="E722" i="7"/>
  <c r="F975" i="7"/>
  <c r="E674" i="7"/>
  <c r="E2366" i="7"/>
  <c r="F2366" i="7"/>
  <c r="E2370" i="7"/>
  <c r="F2370" i="7"/>
  <c r="E2374" i="7"/>
  <c r="F2374" i="7"/>
  <c r="F2402" i="7"/>
  <c r="E2402" i="7"/>
  <c r="F1434" i="7"/>
  <c r="E1434" i="7"/>
  <c r="F1450" i="7"/>
  <c r="E1450" i="7"/>
  <c r="F1494" i="7"/>
  <c r="E1494" i="7"/>
  <c r="F1502" i="7"/>
  <c r="F1509" i="7"/>
  <c r="E1812" i="7"/>
  <c r="F1812" i="7"/>
  <c r="E1860" i="7"/>
  <c r="F1860" i="7"/>
  <c r="E1868" i="7"/>
  <c r="F1868" i="7"/>
  <c r="E1920" i="7"/>
  <c r="F1920" i="7"/>
  <c r="F1928" i="7"/>
  <c r="E1928" i="7"/>
  <c r="F1932" i="7"/>
  <c r="E1932" i="7"/>
  <c r="F1968" i="7"/>
  <c r="E1968" i="7"/>
  <c r="E2719" i="7"/>
  <c r="F2719" i="7"/>
  <c r="F3728" i="7"/>
  <c r="E3728" i="7"/>
  <c r="F3732" i="7"/>
  <c r="E3732" i="7"/>
  <c r="E210" i="7"/>
  <c r="F210" i="7"/>
  <c r="E346" i="7"/>
  <c r="F346" i="7"/>
  <c r="E1075" i="7"/>
  <c r="F1075" i="7"/>
  <c r="F1087" i="7"/>
  <c r="E1087" i="7"/>
  <c r="F1276" i="7"/>
  <c r="E1276" i="7"/>
  <c r="E1380" i="7"/>
  <c r="F1380" i="7"/>
  <c r="E3111" i="7"/>
  <c r="F3111" i="7"/>
  <c r="E3147" i="7"/>
  <c r="F3147" i="7"/>
  <c r="E3195" i="7"/>
  <c r="F3195" i="7"/>
  <c r="F3219" i="7"/>
  <c r="E3219" i="7"/>
  <c r="F3343" i="7"/>
  <c r="E3343" i="7"/>
  <c r="F3359" i="7"/>
  <c r="E3359" i="7"/>
  <c r="E3367" i="7"/>
  <c r="F3367" i="7"/>
  <c r="F3391" i="7"/>
  <c r="E3391" i="7"/>
  <c r="F3411" i="7"/>
  <c r="E3411" i="7"/>
  <c r="E3423" i="7"/>
  <c r="F3423" i="7"/>
  <c r="E3557" i="7"/>
  <c r="F3557" i="7"/>
  <c r="F350" i="7"/>
  <c r="E350" i="7"/>
  <c r="F1207" i="7"/>
  <c r="F362" i="7"/>
  <c r="F1175" i="7"/>
  <c r="F400" i="7"/>
  <c r="F396" i="7"/>
  <c r="F1785" i="7"/>
  <c r="F377" i="7"/>
  <c r="F1203" i="7"/>
  <c r="E1376" i="7"/>
  <c r="F420" i="7"/>
  <c r="E1877" i="7"/>
  <c r="F1553" i="7"/>
  <c r="F1322" i="7"/>
  <c r="E3677" i="7"/>
  <c r="F3103" i="7"/>
  <c r="E3403" i="7"/>
  <c r="F3271" i="7"/>
  <c r="E139" i="7"/>
  <c r="F139" i="7"/>
  <c r="F1072" i="7"/>
  <c r="E1072" i="7"/>
  <c r="F2090" i="7"/>
  <c r="E2090" i="7"/>
  <c r="F2133" i="7"/>
  <c r="E2133" i="7"/>
  <c r="E2169" i="7"/>
  <c r="F2169" i="7"/>
  <c r="F2213" i="7"/>
  <c r="E2213" i="7"/>
  <c r="E2267" i="7"/>
  <c r="F2267" i="7"/>
  <c r="F2295" i="7"/>
  <c r="E2295" i="7"/>
  <c r="E2315" i="7"/>
  <c r="F2315" i="7"/>
  <c r="F2319" i="7"/>
  <c r="E2319" i="7"/>
  <c r="E2343" i="7"/>
  <c r="F2343" i="7"/>
  <c r="E2346" i="7"/>
  <c r="F2346" i="7"/>
  <c r="F2397" i="7"/>
  <c r="E2397" i="7"/>
  <c r="F2561" i="7"/>
  <c r="E2561" i="7"/>
  <c r="E2807" i="7"/>
  <c r="F2807" i="7"/>
  <c r="E2831" i="7"/>
  <c r="F2831" i="7"/>
  <c r="E2835" i="7"/>
  <c r="F2835" i="7"/>
  <c r="E2851" i="7"/>
  <c r="F2851" i="7"/>
  <c r="F2867" i="7"/>
  <c r="E2867" i="7"/>
  <c r="E2875" i="7"/>
  <c r="F2875" i="7"/>
  <c r="E2899" i="7"/>
  <c r="F2899" i="7"/>
  <c r="E2911" i="7"/>
  <c r="F2911" i="7"/>
  <c r="E2943" i="7"/>
  <c r="F2943" i="7"/>
  <c r="E2959" i="7"/>
  <c r="F2959" i="7"/>
  <c r="E2991" i="7"/>
  <c r="F2991" i="7"/>
  <c r="F3021" i="7"/>
  <c r="E3021" i="7"/>
  <c r="E3037" i="7"/>
  <c r="F3037" i="7"/>
  <c r="E3077" i="7"/>
  <c r="F3077" i="7"/>
  <c r="E3442" i="7"/>
  <c r="F3442" i="7"/>
  <c r="F3450" i="7"/>
  <c r="E3450" i="7"/>
  <c r="E3454" i="7"/>
  <c r="F3454" i="7"/>
  <c r="E3478" i="7"/>
  <c r="F3478" i="7"/>
  <c r="F3530" i="7"/>
  <c r="E3530" i="7"/>
  <c r="F3554" i="7"/>
  <c r="E3554" i="7"/>
  <c r="F3582" i="7"/>
  <c r="E3582" i="7"/>
  <c r="F3638" i="7"/>
  <c r="E3638" i="7"/>
  <c r="E3658" i="7"/>
  <c r="F3658" i="7"/>
  <c r="E3666" i="7"/>
  <c r="F3666" i="7"/>
  <c r="F3674" i="7"/>
  <c r="E3674" i="7"/>
  <c r="E3694" i="7"/>
  <c r="F3694" i="7"/>
  <c r="E3710" i="7"/>
  <c r="F3710" i="7"/>
  <c r="F3714" i="7"/>
  <c r="E3714" i="7"/>
  <c r="F3722" i="7"/>
  <c r="E3722" i="7"/>
  <c r="F1892" i="7"/>
  <c r="E1892" i="7"/>
  <c r="E713" i="7"/>
  <c r="F1042" i="7"/>
  <c r="E705" i="7"/>
  <c r="F179" i="7"/>
  <c r="E2491" i="7"/>
  <c r="E1752" i="7"/>
  <c r="F3473" i="7"/>
  <c r="F2476" i="7"/>
  <c r="E2401" i="7"/>
  <c r="E2249" i="7"/>
  <c r="E2229" i="7"/>
  <c r="F2863" i="7"/>
  <c r="F956" i="7"/>
  <c r="F510" i="7"/>
  <c r="E510" i="7"/>
  <c r="F702" i="7"/>
  <c r="E702" i="7"/>
  <c r="E828" i="7"/>
  <c r="F828" i="7"/>
  <c r="F840" i="7"/>
  <c r="E840" i="7"/>
  <c r="F852" i="7"/>
  <c r="E852" i="7"/>
  <c r="F1011" i="7"/>
  <c r="E1011" i="7"/>
  <c r="E3427" i="7"/>
  <c r="F3427" i="7"/>
  <c r="F3438" i="7"/>
  <c r="E3438" i="7"/>
  <c r="E939" i="7"/>
  <c r="F939" i="7"/>
  <c r="E2221" i="7"/>
  <c r="F2221" i="7"/>
  <c r="E2245" i="7"/>
  <c r="F2245" i="7"/>
  <c r="F2385" i="7"/>
  <c r="E2385" i="7"/>
  <c r="F2421" i="7"/>
  <c r="E2421" i="7"/>
  <c r="E2879" i="7"/>
  <c r="F2879" i="7"/>
  <c r="E2923" i="7"/>
  <c r="F2923" i="7"/>
  <c r="E1030" i="7"/>
  <c r="E2409" i="7"/>
  <c r="E3485" i="7"/>
  <c r="F1844" i="7"/>
  <c r="F737" i="7"/>
  <c r="E3457" i="7"/>
  <c r="E2773" i="7"/>
  <c r="E3481" i="7"/>
  <c r="E2197" i="7"/>
  <c r="F2915" i="7"/>
  <c r="E2217" i="7"/>
  <c r="E675" i="7"/>
  <c r="F675" i="7"/>
  <c r="E747" i="7"/>
  <c r="F747" i="7"/>
  <c r="F759" i="7"/>
  <c r="E759" i="7"/>
  <c r="F897" i="7"/>
  <c r="E897" i="7"/>
  <c r="F1216" i="7"/>
  <c r="E1216" i="7"/>
  <c r="F1514" i="7"/>
  <c r="E1514" i="7"/>
  <c r="F1734" i="7"/>
  <c r="E1734" i="7"/>
  <c r="F1746" i="7"/>
  <c r="E1746" i="7"/>
  <c r="F1770" i="7"/>
  <c r="E1770" i="7"/>
  <c r="F1866" i="7"/>
  <c r="E1866" i="7"/>
  <c r="E2036" i="7"/>
  <c r="F2036" i="7"/>
  <c r="F2076" i="7"/>
  <c r="E2076" i="7"/>
  <c r="E2080" i="7"/>
  <c r="F2080" i="7"/>
  <c r="E2088" i="7"/>
  <c r="F2088" i="7"/>
  <c r="F2589" i="7"/>
  <c r="E2589" i="7"/>
  <c r="E2641" i="7"/>
  <c r="F2641" i="7"/>
  <c r="E2645" i="7"/>
  <c r="F2645" i="7"/>
  <c r="E2657" i="7"/>
  <c r="F2657" i="7"/>
  <c r="E2665" i="7"/>
  <c r="F2665" i="7"/>
  <c r="F2949" i="7"/>
  <c r="E2949" i="7"/>
  <c r="F3074" i="7"/>
  <c r="E3074" i="7"/>
  <c r="F3078" i="7"/>
  <c r="E3078" i="7"/>
  <c r="F3213" i="7"/>
  <c r="E3213" i="7"/>
  <c r="E3221" i="7"/>
  <c r="F3221" i="7"/>
  <c r="E3225" i="7"/>
  <c r="F3225" i="7"/>
  <c r="F3277" i="7"/>
  <c r="E3277" i="7"/>
  <c r="F3495" i="7"/>
  <c r="E3495" i="7"/>
  <c r="E3499" i="7"/>
  <c r="F3499" i="7"/>
  <c r="F3511" i="7"/>
  <c r="E3511" i="7"/>
  <c r="F3519" i="7"/>
  <c r="E3519" i="7"/>
  <c r="E3527" i="7"/>
  <c r="F3527" i="7"/>
  <c r="E3547" i="7"/>
  <c r="F3547" i="7"/>
  <c r="F3555" i="7"/>
  <c r="E3555" i="7"/>
  <c r="F3639" i="7"/>
  <c r="E3639" i="7"/>
  <c r="F3643" i="7"/>
  <c r="E3643" i="7"/>
  <c r="F143" i="7"/>
  <c r="E143" i="7"/>
  <c r="F859" i="7"/>
  <c r="E859" i="7"/>
  <c r="F1848" i="7"/>
  <c r="E1848" i="7"/>
  <c r="E1948" i="7"/>
  <c r="F1948" i="7"/>
  <c r="E2149" i="7"/>
  <c r="F2149" i="7"/>
  <c r="F2173" i="7"/>
  <c r="E2173" i="7"/>
  <c r="E2185" i="7"/>
  <c r="F2185" i="7"/>
  <c r="F2369" i="7"/>
  <c r="E2369" i="7"/>
  <c r="E2405" i="7"/>
  <c r="F2405" i="7"/>
  <c r="E2413" i="7"/>
  <c r="F2413" i="7"/>
  <c r="E2425" i="7"/>
  <c r="F2425" i="7"/>
  <c r="E2967" i="7"/>
  <c r="F2967" i="7"/>
  <c r="F3449" i="7"/>
  <c r="E3449" i="7"/>
  <c r="F3748" i="7"/>
  <c r="E3748" i="7"/>
  <c r="F2350" i="7"/>
  <c r="F3477" i="7"/>
  <c r="E1832" i="7"/>
  <c r="F1138" i="7"/>
  <c r="E1383" i="7"/>
  <c r="E1828" i="7"/>
  <c r="F1038" i="7"/>
  <c r="E2503" i="7"/>
  <c r="F589" i="7"/>
  <c r="F399" i="7"/>
  <c r="E387" i="7"/>
  <c r="F376" i="7"/>
  <c r="E8" i="7"/>
  <c r="F537" i="7"/>
  <c r="E155" i="7"/>
  <c r="E2919" i="7"/>
  <c r="E2241" i="7"/>
  <c r="E2165" i="7"/>
  <c r="F611" i="7"/>
  <c r="F2480" i="7"/>
  <c r="E3291" i="7"/>
  <c r="F596" i="7"/>
  <c r="E596" i="7"/>
  <c r="E862" i="7"/>
  <c r="F862" i="7"/>
  <c r="E1169" i="7"/>
  <c r="F1169" i="7"/>
  <c r="E1859" i="7"/>
  <c r="F1859" i="7"/>
  <c r="E1895" i="7"/>
  <c r="F1895" i="7"/>
  <c r="F2798" i="7"/>
  <c r="E2798" i="7"/>
  <c r="F2806" i="7"/>
  <c r="E2806" i="7"/>
  <c r="E2822" i="7"/>
  <c r="F2822" i="7"/>
  <c r="F2830" i="7"/>
  <c r="E2830" i="7"/>
  <c r="E2946" i="7"/>
  <c r="F2946" i="7"/>
  <c r="E3310" i="7"/>
  <c r="F3310" i="7"/>
  <c r="E404" i="7"/>
  <c r="E18" i="7"/>
  <c r="E32" i="7"/>
  <c r="E298" i="7"/>
  <c r="F1010" i="7"/>
  <c r="F1055" i="7"/>
  <c r="E1092" i="7"/>
  <c r="F69" i="7"/>
  <c r="E69" i="7"/>
  <c r="F1774" i="7"/>
  <c r="E1774" i="7"/>
  <c r="E198" i="7"/>
  <c r="E1447" i="7"/>
  <c r="E1435" i="7"/>
  <c r="E825" i="7"/>
  <c r="F1537" i="7"/>
  <c r="F525" i="7"/>
  <c r="F1004" i="7"/>
  <c r="E514" i="7"/>
  <c r="E1093" i="7"/>
  <c r="F2146" i="7"/>
  <c r="E1112" i="7"/>
  <c r="E517" i="7"/>
  <c r="F100" i="7"/>
  <c r="E785" i="7"/>
  <c r="E2604" i="7"/>
  <c r="E19" i="7"/>
  <c r="E1090" i="7"/>
  <c r="F96" i="7"/>
  <c r="E1148" i="7"/>
  <c r="F832" i="7"/>
  <c r="E2600" i="7"/>
  <c r="E1477" i="7"/>
  <c r="E2765" i="7"/>
  <c r="F3117" i="7"/>
  <c r="F3392" i="7"/>
  <c r="E3396" i="7"/>
  <c r="E1233" i="7"/>
  <c r="E94" i="7"/>
  <c r="F1641" i="7"/>
  <c r="E549" i="7"/>
  <c r="E1885" i="7"/>
  <c r="F98" i="7"/>
  <c r="E1997" i="7"/>
  <c r="E1196" i="7"/>
  <c r="F3093" i="7"/>
  <c r="E2705" i="7"/>
  <c r="E521" i="7"/>
  <c r="E2727" i="7"/>
  <c r="F1888" i="7"/>
  <c r="E1027" i="7"/>
  <c r="F2048" i="7"/>
  <c r="E857" i="7"/>
  <c r="F857" i="7"/>
  <c r="F1170" i="7"/>
  <c r="E1170" i="7"/>
  <c r="E1771" i="7"/>
  <c r="F1771" i="7"/>
  <c r="F1935" i="7"/>
  <c r="E1935" i="7"/>
  <c r="F3592" i="7"/>
  <c r="E3592" i="7"/>
  <c r="E206" i="7"/>
  <c r="F206" i="7"/>
  <c r="F817" i="7"/>
  <c r="E817" i="7"/>
  <c r="E1053" i="7"/>
  <c r="F1053" i="7"/>
  <c r="E1280" i="7"/>
  <c r="F1280" i="7"/>
  <c r="E1794" i="7"/>
  <c r="E904" i="7"/>
  <c r="E797" i="7"/>
  <c r="F1288" i="7"/>
  <c r="F1473" i="7"/>
  <c r="E30" i="7"/>
  <c r="E1082" i="7"/>
  <c r="E1078" i="7"/>
  <c r="F280" i="7"/>
  <c r="E1970" i="7"/>
  <c r="E3330" i="7"/>
  <c r="F1427" i="7"/>
  <c r="E3121" i="7"/>
  <c r="E3404" i="7"/>
  <c r="E671" i="7"/>
  <c r="F1469" i="7"/>
  <c r="E1152" i="7"/>
  <c r="F49" i="7"/>
  <c r="E1521" i="7"/>
  <c r="F1653" i="7"/>
  <c r="E426" i="7"/>
  <c r="F2518" i="7"/>
  <c r="F78" i="7"/>
  <c r="E2762" i="7"/>
  <c r="E3752" i="7"/>
  <c r="E935" i="7"/>
  <c r="F3097" i="7"/>
  <c r="E2052" i="7"/>
  <c r="E512" i="7"/>
  <c r="F512" i="7"/>
  <c r="E761" i="7"/>
  <c r="F761" i="7"/>
  <c r="E1070" i="7"/>
  <c r="F1070" i="7"/>
  <c r="E1312" i="7"/>
  <c r="F1312" i="7"/>
  <c r="E1796" i="7"/>
  <c r="F1796" i="7"/>
  <c r="E2311" i="7"/>
  <c r="F2311" i="7"/>
  <c r="F3589" i="7"/>
  <c r="E3589" i="7"/>
  <c r="F1300" i="7"/>
  <c r="E1300" i="7"/>
  <c r="E3149" i="7"/>
  <c r="F3149" i="7"/>
  <c r="E1978" i="7"/>
  <c r="E2417" i="7"/>
  <c r="E1416" i="7"/>
  <c r="E988" i="7"/>
  <c r="E1000" i="7"/>
  <c r="E2742" i="7"/>
  <c r="F2468" i="7"/>
  <c r="F3745" i="7"/>
  <c r="F805" i="7"/>
  <c r="F1645" i="7"/>
  <c r="E1056" i="7"/>
  <c r="F3338" i="7"/>
  <c r="F781" i="7"/>
  <c r="E1451" i="7"/>
  <c r="E299" i="7"/>
  <c r="F1423" i="7"/>
  <c r="E1439" i="7"/>
  <c r="F1272" i="7"/>
  <c r="E577" i="7"/>
  <c r="F1236" i="7"/>
  <c r="F272" i="7"/>
  <c r="F2931" i="7"/>
  <c r="F1023" i="7"/>
  <c r="E1489" i="7"/>
  <c r="E763" i="7"/>
  <c r="E2511" i="7"/>
  <c r="E16" i="7"/>
  <c r="E3105" i="7"/>
  <c r="F667" i="7"/>
  <c r="E1585" i="7"/>
  <c r="E73" i="7"/>
  <c r="E37" i="7"/>
  <c r="F1993" i="7"/>
  <c r="F1212" i="7"/>
  <c r="F1192" i="7"/>
  <c r="E2734" i="7"/>
  <c r="F1664" i="7"/>
  <c r="E83" i="7"/>
  <c r="F222" i="7"/>
  <c r="E1698" i="7"/>
  <c r="F1462" i="7"/>
  <c r="F563" i="7"/>
  <c r="F3133" i="7"/>
  <c r="F791" i="7"/>
  <c r="F2336" i="7"/>
  <c r="F135" i="7"/>
  <c r="E135" i="7"/>
  <c r="F345" i="7"/>
  <c r="E345" i="7"/>
  <c r="E588" i="7"/>
  <c r="F588" i="7"/>
  <c r="F2075" i="7"/>
  <c r="E2075" i="7"/>
  <c r="F3550" i="7"/>
  <c r="E3550" i="7"/>
  <c r="F3600" i="7"/>
  <c r="E3690" i="7"/>
  <c r="I22" i="4"/>
  <c r="E10" i="4" s="1"/>
  <c r="G10" i="4" s="1"/>
  <c r="F14" i="7"/>
  <c r="E14" i="7"/>
  <c r="F587" i="7"/>
  <c r="E587" i="7"/>
  <c r="E643" i="7"/>
  <c r="F643" i="7"/>
  <c r="F779" i="7"/>
  <c r="E779" i="7"/>
  <c r="F790" i="7"/>
  <c r="E790" i="7"/>
  <c r="F959" i="7"/>
  <c r="E959" i="7"/>
  <c r="F1043" i="7"/>
  <c r="E1043" i="7"/>
  <c r="E1206" i="7"/>
  <c r="F1206" i="7"/>
  <c r="F1505" i="7"/>
  <c r="E1505" i="7"/>
  <c r="F1939" i="7"/>
  <c r="E1939" i="7"/>
  <c r="E2499" i="7"/>
  <c r="F2499" i="7"/>
  <c r="F3678" i="7"/>
  <c r="E3678" i="7"/>
  <c r="E363" i="7"/>
  <c r="F1475" i="7"/>
  <c r="F164" i="7"/>
  <c r="F940" i="7"/>
  <c r="F148" i="7"/>
  <c r="F3334" i="7"/>
  <c r="F144" i="7"/>
  <c r="E933" i="7"/>
  <c r="F2496" i="7"/>
  <c r="F819" i="7"/>
  <c r="F2874" i="7"/>
  <c r="F551" i="7"/>
  <c r="E1311" i="7"/>
  <c r="F3429" i="7"/>
  <c r="F612" i="7"/>
  <c r="F2788" i="7"/>
  <c r="E616" i="7"/>
  <c r="F3384" i="7"/>
  <c r="F2948" i="7"/>
  <c r="F3704" i="7"/>
  <c r="E3388" i="7"/>
  <c r="F3232" i="7"/>
  <c r="E2250" i="7"/>
  <c r="E3311" i="7"/>
  <c r="E635" i="7"/>
  <c r="E373" i="7"/>
  <c r="F2280" i="7"/>
  <c r="E3082" i="7"/>
  <c r="E3725" i="7"/>
  <c r="F3614" i="7"/>
  <c r="E40" i="7"/>
  <c r="F40" i="7"/>
  <c r="F90" i="7"/>
  <c r="E90" i="7"/>
  <c r="E138" i="7"/>
  <c r="F138" i="7"/>
  <c r="E221" i="7"/>
  <c r="F221" i="7"/>
  <c r="E285" i="7"/>
  <c r="F285" i="7"/>
  <c r="F315" i="7"/>
  <c r="E315" i="7"/>
  <c r="F482" i="7"/>
  <c r="E482" i="7"/>
  <c r="F1333" i="7"/>
  <c r="E1333" i="7"/>
  <c r="E647" i="7"/>
  <c r="F647" i="7"/>
  <c r="E1348" i="7"/>
  <c r="F1348" i="7"/>
  <c r="E2284" i="7"/>
  <c r="F2284" i="7"/>
  <c r="F2920" i="7"/>
  <c r="E2920" i="7"/>
  <c r="E2934" i="7"/>
  <c r="F2934" i="7"/>
  <c r="E3596" i="7"/>
  <c r="F3596" i="7"/>
  <c r="E3326" i="7"/>
  <c r="E801" i="7"/>
  <c r="F813" i="7"/>
  <c r="E1308" i="7"/>
  <c r="F2239" i="7"/>
  <c r="E2243" i="7"/>
  <c r="F1176" i="7"/>
  <c r="E3255" i="7"/>
  <c r="F2608" i="7"/>
  <c r="F188" i="7"/>
  <c r="F773" i="7"/>
  <c r="E776" i="7"/>
  <c r="F2896" i="7"/>
  <c r="F2884" i="7"/>
  <c r="E2540" i="7"/>
  <c r="F3224" i="7"/>
  <c r="E3376" i="7"/>
  <c r="F893" i="7"/>
  <c r="F1479" i="7"/>
  <c r="F823" i="7"/>
  <c r="F787" i="7"/>
  <c r="F2927" i="7"/>
  <c r="E2514" i="7"/>
  <c r="E2345" i="7"/>
  <c r="E2694" i="7"/>
  <c r="E2871" i="7"/>
  <c r="F575" i="7"/>
  <c r="E3602" i="7"/>
  <c r="F2942" i="7"/>
  <c r="F3086" i="7"/>
  <c r="F1891" i="7"/>
  <c r="E2363" i="7"/>
  <c r="E56" i="7"/>
  <c r="F56" i="7"/>
  <c r="F409" i="7"/>
  <c r="E409" i="7"/>
  <c r="E421" i="7"/>
  <c r="F421" i="7"/>
  <c r="F434" i="7"/>
  <c r="E434" i="7"/>
  <c r="F442" i="7"/>
  <c r="E442" i="7"/>
  <c r="F446" i="7"/>
  <c r="E446" i="7"/>
  <c r="E450" i="7"/>
  <c r="F450" i="7"/>
  <c r="F1103" i="7"/>
  <c r="E1103" i="7"/>
  <c r="E1123" i="7"/>
  <c r="F1123" i="7"/>
  <c r="E1127" i="7"/>
  <c r="F1127" i="7"/>
  <c r="E1200" i="7"/>
  <c r="F1200" i="7"/>
  <c r="F1326" i="7"/>
  <c r="E1326" i="7"/>
  <c r="F1371" i="7"/>
  <c r="E1371" i="7"/>
  <c r="E1493" i="7"/>
  <c r="F1493" i="7"/>
  <c r="E1637" i="7"/>
  <c r="F1637" i="7"/>
  <c r="F1807" i="7"/>
  <c r="E1807" i="7"/>
  <c r="E567" i="7"/>
  <c r="F567" i="7"/>
  <c r="F623" i="7"/>
  <c r="E623" i="7"/>
  <c r="E1210" i="7"/>
  <c r="F1210" i="7"/>
  <c r="E1314" i="7"/>
  <c r="F1314" i="7"/>
  <c r="F1898" i="7"/>
  <c r="E1898" i="7"/>
  <c r="F2296" i="7"/>
  <c r="E2296" i="7"/>
  <c r="E2396" i="7"/>
  <c r="F2396" i="7"/>
  <c r="E2485" i="7"/>
  <c r="F2485" i="7"/>
  <c r="E2521" i="7"/>
  <c r="F2521" i="7"/>
  <c r="F2525" i="7"/>
  <c r="E2525" i="7"/>
  <c r="F2782" i="7"/>
  <c r="E2782" i="7"/>
  <c r="F2924" i="7"/>
  <c r="E2924" i="7"/>
  <c r="F3349" i="7"/>
  <c r="E3349" i="7"/>
  <c r="F3357" i="7"/>
  <c r="E3357" i="7"/>
  <c r="F3380" i="7"/>
  <c r="E3380" i="7"/>
  <c r="E3689" i="7"/>
  <c r="F3689" i="7"/>
  <c r="E1260" i="7"/>
  <c r="F3286" i="7"/>
  <c r="F1856" i="7"/>
  <c r="E3708" i="7"/>
  <c r="F2578" i="7"/>
  <c r="E1252" i="7"/>
  <c r="E2858" i="7"/>
  <c r="F2259" i="7"/>
  <c r="F177" i="7"/>
  <c r="E2219" i="7"/>
  <c r="F1256" i="7"/>
  <c r="E3599" i="7"/>
  <c r="F2906" i="7"/>
  <c r="E1248" i="7"/>
  <c r="E359" i="7"/>
  <c r="F559" i="7"/>
  <c r="E3034" i="7"/>
  <c r="F224" i="7"/>
  <c r="F3270" i="7"/>
  <c r="F1172" i="7"/>
  <c r="F152" i="7"/>
  <c r="F3303" i="7"/>
  <c r="F1183" i="7"/>
  <c r="E2909" i="7"/>
  <c r="E184" i="7"/>
  <c r="E1141" i="7"/>
  <c r="E3216" i="7"/>
  <c r="E3528" i="7"/>
  <c r="F3441" i="7"/>
  <c r="E1317" i="7"/>
  <c r="F167" i="7"/>
  <c r="E141" i="7"/>
  <c r="E174" i="7"/>
  <c r="E2492" i="7"/>
  <c r="E1286" i="7"/>
  <c r="E3342" i="7"/>
  <c r="F809" i="7"/>
  <c r="E1472" i="7"/>
  <c r="E2268" i="7"/>
  <c r="E3518" i="7"/>
  <c r="F50" i="7"/>
  <c r="E50" i="7"/>
  <c r="E194" i="7"/>
  <c r="F194" i="7"/>
  <c r="F234" i="7"/>
  <c r="E234" i="7"/>
  <c r="F711" i="7"/>
  <c r="E711" i="7"/>
  <c r="F739" i="7"/>
  <c r="E739" i="7"/>
  <c r="F829" i="7"/>
  <c r="E829" i="7"/>
  <c r="F844" i="7"/>
  <c r="E844" i="7"/>
  <c r="F861" i="7"/>
  <c r="E861" i="7"/>
  <c r="F1009" i="7"/>
  <c r="E1009" i="7"/>
  <c r="E1197" i="7"/>
  <c r="F1197" i="7"/>
  <c r="F1217" i="7"/>
  <c r="E1217" i="7"/>
  <c r="E1226" i="7"/>
  <c r="F1226" i="7"/>
  <c r="F1422" i="7"/>
  <c r="E1422" i="7"/>
  <c r="E1438" i="7"/>
  <c r="F1438" i="7"/>
  <c r="E1458" i="7"/>
  <c r="F1458" i="7"/>
  <c r="E1573" i="7"/>
  <c r="F1573" i="7"/>
  <c r="E1622" i="7"/>
  <c r="F1622" i="7"/>
  <c r="F1758" i="7"/>
  <c r="E1758" i="7"/>
  <c r="F1904" i="7"/>
  <c r="E1904" i="7"/>
  <c r="E1912" i="7"/>
  <c r="F1912" i="7"/>
  <c r="F1945" i="7"/>
  <c r="E1945" i="7"/>
  <c r="F1969" i="7"/>
  <c r="E1969" i="7"/>
  <c r="F1977" i="7"/>
  <c r="E1977" i="7"/>
  <c r="F2051" i="7"/>
  <c r="E2051" i="7"/>
  <c r="F2162" i="7"/>
  <c r="E2162" i="7"/>
  <c r="E2166" i="7"/>
  <c r="F2166" i="7"/>
  <c r="E2216" i="7"/>
  <c r="F2216" i="7"/>
  <c r="E2776" i="7"/>
  <c r="F2776" i="7"/>
  <c r="E57" i="7"/>
  <c r="F38" i="7"/>
  <c r="E238" i="7"/>
  <c r="E465" i="7"/>
  <c r="F342" i="7"/>
  <c r="F216" i="7"/>
  <c r="F115" i="7"/>
  <c r="E1501" i="7"/>
  <c r="F2643" i="7"/>
  <c r="E2643" i="7"/>
  <c r="I14" i="4"/>
  <c r="E9" i="4" s="1"/>
  <c r="G9" i="4" s="1"/>
  <c r="F65" i="7"/>
  <c r="E65" i="7"/>
  <c r="F72" i="7"/>
  <c r="E72" i="7"/>
  <c r="E241" i="7"/>
  <c r="F241" i="7"/>
  <c r="E249" i="7"/>
  <c r="F249" i="7"/>
  <c r="E252" i="7"/>
  <c r="F252" i="7"/>
  <c r="E275" i="7"/>
  <c r="F275" i="7"/>
  <c r="E283" i="7"/>
  <c r="F283" i="7"/>
  <c r="F290" i="7"/>
  <c r="E290" i="7"/>
  <c r="F294" i="7"/>
  <c r="E294" i="7"/>
  <c r="E301" i="7"/>
  <c r="F301" i="7"/>
  <c r="F313" i="7"/>
  <c r="E313" i="7"/>
  <c r="E316" i="7"/>
  <c r="F316" i="7"/>
  <c r="E1231" i="7"/>
  <c r="F1231" i="7"/>
  <c r="E1243" i="7"/>
  <c r="F1243" i="7"/>
  <c r="F1253" i="7"/>
  <c r="E1253" i="7"/>
  <c r="F1257" i="7"/>
  <c r="E1257" i="7"/>
  <c r="F1287" i="7"/>
  <c r="E1287" i="7"/>
  <c r="E1294" i="7"/>
  <c r="F1294" i="7"/>
  <c r="E1301" i="7"/>
  <c r="F1301" i="7"/>
  <c r="E1321" i="7"/>
  <c r="F1321" i="7"/>
  <c r="F1337" i="7"/>
  <c r="E1337" i="7"/>
  <c r="E1352" i="7"/>
  <c r="F1352" i="7"/>
  <c r="F1577" i="7"/>
  <c r="E1577" i="7"/>
  <c r="F1318" i="7"/>
  <c r="F1208" i="7"/>
  <c r="E1208" i="7"/>
  <c r="E1215" i="7"/>
  <c r="F1215" i="7"/>
  <c r="F1228" i="7"/>
  <c r="E1228" i="7"/>
  <c r="F1373" i="7"/>
  <c r="E1373" i="7"/>
  <c r="E1407" i="7"/>
  <c r="F1407" i="7"/>
  <c r="E1418" i="7"/>
  <c r="F1418" i="7"/>
  <c r="F1421" i="7"/>
  <c r="E1421" i="7"/>
  <c r="E1424" i="7"/>
  <c r="F1424" i="7"/>
  <c r="E1428" i="7"/>
  <c r="F1428" i="7"/>
  <c r="E1431" i="7"/>
  <c r="F1431" i="7"/>
  <c r="E1452" i="7"/>
  <c r="F1452" i="7"/>
  <c r="E1465" i="7"/>
  <c r="F1465" i="7"/>
  <c r="E1491" i="7"/>
  <c r="F1491" i="7"/>
  <c r="E1498" i="7"/>
  <c r="F1498" i="7"/>
  <c r="F1503" i="7"/>
  <c r="E1503" i="7"/>
  <c r="E1507" i="7"/>
  <c r="F1507" i="7"/>
  <c r="F1515" i="7"/>
  <c r="E1515" i="7"/>
  <c r="E1518" i="7"/>
  <c r="F1518" i="7"/>
  <c r="E1536" i="7"/>
  <c r="F1536" i="7"/>
  <c r="E1542" i="7"/>
  <c r="F1542" i="7"/>
  <c r="E1574" i="7"/>
  <c r="F1574" i="7"/>
  <c r="F1539" i="7"/>
  <c r="E1291" i="7"/>
  <c r="F286" i="7"/>
  <c r="E1098" i="7"/>
  <c r="F1098" i="7"/>
  <c r="E1113" i="7"/>
  <c r="F1113" i="7"/>
  <c r="E1117" i="7"/>
  <c r="F1117" i="7"/>
  <c r="E1126" i="7"/>
  <c r="F1126" i="7"/>
  <c r="F1144" i="7"/>
  <c r="E1144" i="7"/>
  <c r="F1147" i="7"/>
  <c r="E1147" i="7"/>
  <c r="E1182" i="7"/>
  <c r="F1182" i="7"/>
  <c r="E1193" i="7"/>
  <c r="F1193" i="7"/>
  <c r="E1361" i="7"/>
  <c r="F1361" i="7"/>
  <c r="F1364" i="7"/>
  <c r="E1364" i="7"/>
  <c r="E1367" i="7"/>
  <c r="F1367" i="7"/>
  <c r="F1561" i="7"/>
  <c r="E1561" i="7"/>
  <c r="E1572" i="7"/>
  <c r="F1572" i="7"/>
  <c r="E1545" i="7"/>
  <c r="F1545" i="7"/>
  <c r="E1526" i="7"/>
  <c r="F1526" i="7"/>
  <c r="E279" i="7"/>
  <c r="F256" i="7"/>
  <c r="E348" i="7"/>
  <c r="F348" i="7"/>
  <c r="E352" i="7"/>
  <c r="F352" i="7"/>
  <c r="E464" i="7"/>
  <c r="F464" i="7"/>
  <c r="F467" i="7"/>
  <c r="E467" i="7"/>
  <c r="F479" i="7"/>
  <c r="E479" i="7"/>
  <c r="E502" i="7"/>
  <c r="F502" i="7"/>
  <c r="E506" i="7"/>
  <c r="F506" i="7"/>
  <c r="F509" i="7"/>
  <c r="E509" i="7"/>
  <c r="E515" i="7"/>
  <c r="F515" i="7"/>
  <c r="E518" i="7"/>
  <c r="F518" i="7"/>
  <c r="F522" i="7"/>
  <c r="E522" i="7"/>
  <c r="E886" i="7"/>
  <c r="F886" i="7"/>
  <c r="E890" i="7"/>
  <c r="F890" i="7"/>
  <c r="F943" i="7"/>
  <c r="E943" i="7"/>
  <c r="F950" i="7"/>
  <c r="E950" i="7"/>
  <c r="E986" i="7"/>
  <c r="F986" i="7"/>
  <c r="F989" i="7"/>
  <c r="E989" i="7"/>
  <c r="F1001" i="7"/>
  <c r="E1001" i="7"/>
  <c r="F1026" i="7"/>
  <c r="E1026" i="7"/>
  <c r="F1029" i="7"/>
  <c r="E1029" i="7"/>
  <c r="E1040" i="7"/>
  <c r="F1040" i="7"/>
  <c r="E1046" i="7"/>
  <c r="F1046" i="7"/>
  <c r="E1058" i="7"/>
  <c r="F1058" i="7"/>
  <c r="E1069" i="7"/>
  <c r="F1069" i="7"/>
  <c r="F1086" i="7"/>
  <c r="E1086" i="7"/>
  <c r="E1089" i="7"/>
  <c r="F1089" i="7"/>
  <c r="E1095" i="7"/>
  <c r="F1095" i="7"/>
  <c r="F1354" i="7"/>
  <c r="E1354" i="7"/>
  <c r="F1552" i="7"/>
  <c r="E1552" i="7"/>
  <c r="E1591" i="7"/>
  <c r="F1591" i="7"/>
  <c r="F1658" i="7"/>
  <c r="E1658" i="7"/>
  <c r="F1720" i="7"/>
  <c r="E1720" i="7"/>
  <c r="E3480" i="7"/>
  <c r="F3480" i="7"/>
  <c r="E3501" i="7"/>
  <c r="F3501" i="7"/>
  <c r="E3542" i="7"/>
  <c r="F3542" i="7"/>
  <c r="F3642" i="7"/>
  <c r="E3642" i="7"/>
  <c r="E3653" i="7"/>
  <c r="F3653" i="7"/>
  <c r="E3672" i="7"/>
  <c r="F3672" i="7"/>
  <c r="E3709" i="7"/>
  <c r="F3709" i="7"/>
  <c r="F3754" i="7"/>
  <c r="E3754" i="7"/>
  <c r="F1829" i="7"/>
  <c r="F3400" i="7"/>
  <c r="F25" i="7"/>
  <c r="E25" i="7"/>
  <c r="F66" i="7"/>
  <c r="E66" i="7"/>
  <c r="E92" i="7"/>
  <c r="F92" i="7"/>
  <c r="F146" i="7"/>
  <c r="E146" i="7"/>
  <c r="E150" i="7"/>
  <c r="F150" i="7"/>
  <c r="F213" i="7"/>
  <c r="E213" i="7"/>
  <c r="E233" i="7"/>
  <c r="F233" i="7"/>
  <c r="F429" i="7"/>
  <c r="E429" i="7"/>
  <c r="F447" i="7"/>
  <c r="E447" i="7"/>
  <c r="F810" i="7"/>
  <c r="E810" i="7"/>
  <c r="E1006" i="7"/>
  <c r="F1006" i="7"/>
  <c r="F1258" i="7"/>
  <c r="E1258" i="7"/>
  <c r="F2005" i="7"/>
  <c r="E2005" i="7"/>
  <c r="F2679" i="7"/>
  <c r="E2679" i="7"/>
  <c r="F2682" i="7"/>
  <c r="E2682" i="7"/>
  <c r="F2820" i="7"/>
  <c r="E2820" i="7"/>
  <c r="F3363" i="7"/>
  <c r="E3363" i="7"/>
  <c r="E3374" i="7"/>
  <c r="F3374" i="7"/>
  <c r="F1825" i="7"/>
  <c r="F182" i="7"/>
  <c r="F2022" i="7"/>
  <c r="E2659" i="7"/>
  <c r="F519" i="7"/>
  <c r="F136" i="7"/>
  <c r="F3252" i="7"/>
  <c r="E3332" i="7"/>
  <c r="E3597" i="7"/>
  <c r="F3113" i="7"/>
  <c r="F52" i="7"/>
  <c r="F1625" i="7"/>
  <c r="F1621" i="7"/>
  <c r="E425" i="7"/>
  <c r="E3661" i="7"/>
  <c r="E1079" i="7"/>
  <c r="E1716" i="7"/>
  <c r="E3410" i="7"/>
  <c r="E1083" i="7"/>
  <c r="E3705" i="7"/>
  <c r="E2012" i="7"/>
  <c r="F841" i="7"/>
  <c r="F1640" i="7"/>
  <c r="E845" i="7"/>
  <c r="F26" i="7"/>
  <c r="E26" i="7"/>
  <c r="E33" i="7"/>
  <c r="F33" i="7"/>
  <c r="E59" i="7"/>
  <c r="F59" i="7"/>
  <c r="E63" i="7"/>
  <c r="F63" i="7"/>
  <c r="E77" i="7"/>
  <c r="F77" i="7"/>
  <c r="E82" i="7"/>
  <c r="F82" i="7"/>
  <c r="F106" i="7"/>
  <c r="E106" i="7"/>
  <c r="E117" i="7"/>
  <c r="F117" i="7"/>
  <c r="E123" i="7"/>
  <c r="F123" i="7"/>
  <c r="E137" i="7"/>
  <c r="F137" i="7"/>
  <c r="E147" i="7"/>
  <c r="F147" i="7"/>
  <c r="F191" i="7"/>
  <c r="E191" i="7"/>
  <c r="F214" i="7"/>
  <c r="E214" i="7"/>
  <c r="F361" i="7"/>
  <c r="E361" i="7"/>
  <c r="F368" i="7"/>
  <c r="E368" i="7"/>
  <c r="E389" i="7"/>
  <c r="F389" i="7"/>
  <c r="E401" i="7"/>
  <c r="F401" i="7"/>
  <c r="F448" i="7"/>
  <c r="E448" i="7"/>
  <c r="F546" i="7"/>
  <c r="E546" i="7"/>
  <c r="F550" i="7"/>
  <c r="E550" i="7"/>
  <c r="F553" i="7"/>
  <c r="E553" i="7"/>
  <c r="F557" i="7"/>
  <c r="E557" i="7"/>
  <c r="E561" i="7"/>
  <c r="F561" i="7"/>
  <c r="E733" i="7"/>
  <c r="F733" i="7"/>
  <c r="F755" i="7"/>
  <c r="E755" i="7"/>
  <c r="F772" i="7"/>
  <c r="E772" i="7"/>
  <c r="F807" i="7"/>
  <c r="E807" i="7"/>
  <c r="E842" i="7"/>
  <c r="F842" i="7"/>
  <c r="E846" i="7"/>
  <c r="F846" i="7"/>
  <c r="E866" i="7"/>
  <c r="F866" i="7"/>
  <c r="F869" i="7"/>
  <c r="E869" i="7"/>
  <c r="F872" i="7"/>
  <c r="E872" i="7"/>
  <c r="E895" i="7"/>
  <c r="F895" i="7"/>
  <c r="F898" i="7"/>
  <c r="E898" i="7"/>
  <c r="F911" i="7"/>
  <c r="E911" i="7"/>
  <c r="E915" i="7"/>
  <c r="F915" i="7"/>
  <c r="F927" i="7"/>
  <c r="E927" i="7"/>
  <c r="F972" i="7"/>
  <c r="E972" i="7"/>
  <c r="E1375" i="7"/>
  <c r="F1375" i="7"/>
  <c r="E1385" i="7"/>
  <c r="F1385" i="7"/>
  <c r="E1396" i="7"/>
  <c r="F1396" i="7"/>
  <c r="F1867" i="7"/>
  <c r="E1867" i="7"/>
  <c r="E1914" i="7"/>
  <c r="F1914" i="7"/>
  <c r="F1918" i="7"/>
  <c r="E1918" i="7"/>
  <c r="E1956" i="7"/>
  <c r="F1956" i="7"/>
  <c r="F1984" i="7"/>
  <c r="E1984" i="7"/>
  <c r="E1987" i="7"/>
  <c r="F1987" i="7"/>
  <c r="E1999" i="7"/>
  <c r="F1999" i="7"/>
  <c r="E2079" i="7"/>
  <c r="F2079" i="7"/>
  <c r="F2115" i="7"/>
  <c r="E2115" i="7"/>
  <c r="E2147" i="7"/>
  <c r="F2147" i="7"/>
  <c r="F2150" i="7"/>
  <c r="E2150" i="7"/>
  <c r="F2201" i="7"/>
  <c r="E2201" i="7"/>
  <c r="F2282" i="7"/>
  <c r="E2282" i="7"/>
  <c r="F2313" i="7"/>
  <c r="E2313" i="7"/>
  <c r="F2324" i="7"/>
  <c r="E2324" i="7"/>
  <c r="E2378" i="7"/>
  <c r="F2378" i="7"/>
  <c r="F2435" i="7"/>
  <c r="E2435" i="7"/>
  <c r="E2446" i="7"/>
  <c r="F2446" i="7"/>
  <c r="F2457" i="7"/>
  <c r="E2457" i="7"/>
  <c r="F2488" i="7"/>
  <c r="E2488" i="7"/>
  <c r="E2495" i="7"/>
  <c r="F2495" i="7"/>
  <c r="F2498" i="7"/>
  <c r="E2498" i="7"/>
  <c r="F2524" i="7"/>
  <c r="E2524" i="7"/>
  <c r="F2528" i="7"/>
  <c r="E2528" i="7"/>
  <c r="F2532" i="7"/>
  <c r="E2532" i="7"/>
  <c r="F2536" i="7"/>
  <c r="E2536" i="7"/>
  <c r="F2601" i="7"/>
  <c r="E2601" i="7"/>
  <c r="E2639" i="7"/>
  <c r="F2639" i="7"/>
  <c r="F2649" i="7"/>
  <c r="E2649" i="7"/>
  <c r="E2653" i="7"/>
  <c r="F2653" i="7"/>
  <c r="E2731" i="7"/>
  <c r="F2731" i="7"/>
  <c r="E2743" i="7"/>
  <c r="F2743" i="7"/>
  <c r="E2766" i="7"/>
  <c r="F2766" i="7"/>
  <c r="F2779" i="7"/>
  <c r="E2779" i="7"/>
  <c r="E2912" i="7"/>
  <c r="F2912" i="7"/>
  <c r="F2996" i="7"/>
  <c r="E2996" i="7"/>
  <c r="E3000" i="7"/>
  <c r="F3000" i="7"/>
  <c r="E3030" i="7"/>
  <c r="F3030" i="7"/>
  <c r="F3047" i="7"/>
  <c r="E3047" i="7"/>
  <c r="F3051" i="7"/>
  <c r="E3051" i="7"/>
  <c r="E3062" i="7"/>
  <c r="F3062" i="7"/>
  <c r="F3066" i="7"/>
  <c r="E3066" i="7"/>
  <c r="F3070" i="7"/>
  <c r="E3070" i="7"/>
  <c r="F3075" i="7"/>
  <c r="E3075" i="7"/>
  <c r="F3089" i="7"/>
  <c r="E3089" i="7"/>
  <c r="E3192" i="7"/>
  <c r="F3192" i="7"/>
  <c r="E3204" i="7"/>
  <c r="F3204" i="7"/>
  <c r="E3212" i="7"/>
  <c r="F3212" i="7"/>
  <c r="F3306" i="7"/>
  <c r="E3306" i="7"/>
  <c r="E1581" i="7"/>
  <c r="F1581" i="7"/>
  <c r="E1629" i="7"/>
  <c r="F1629" i="7"/>
  <c r="F1647" i="7"/>
  <c r="E1647" i="7"/>
  <c r="F1654" i="7"/>
  <c r="E1654" i="7"/>
  <c r="E1676" i="7"/>
  <c r="F1676" i="7"/>
  <c r="F1708" i="7"/>
  <c r="E1708" i="7"/>
  <c r="F1762" i="7"/>
  <c r="E1762" i="7"/>
  <c r="E1768" i="7"/>
  <c r="F1768" i="7"/>
  <c r="E1793" i="7"/>
  <c r="F1793" i="7"/>
  <c r="E1843" i="7"/>
  <c r="F1843" i="7"/>
  <c r="E2016" i="7"/>
  <c r="F2016" i="7"/>
  <c r="E2026" i="7"/>
  <c r="F2026" i="7"/>
  <c r="F2823" i="7"/>
  <c r="E2823" i="7"/>
  <c r="E2827" i="7"/>
  <c r="F2827" i="7"/>
  <c r="F3109" i="7"/>
  <c r="E3109" i="7"/>
  <c r="E3233" i="7"/>
  <c r="F3233" i="7"/>
  <c r="F3456" i="7"/>
  <c r="E3456" i="7"/>
  <c r="F3472" i="7"/>
  <c r="E3472" i="7"/>
  <c r="E3484" i="7"/>
  <c r="F3484" i="7"/>
  <c r="E3594" i="7"/>
  <c r="F3594" i="7"/>
  <c r="E3603" i="7"/>
  <c r="F3603" i="7"/>
  <c r="E3632" i="7"/>
  <c r="F3632" i="7"/>
  <c r="F3676" i="7"/>
  <c r="E3676" i="7"/>
  <c r="E3693" i="7"/>
  <c r="F3693" i="7"/>
  <c r="F3697" i="7"/>
  <c r="E3697" i="7"/>
  <c r="E1616" i="7"/>
  <c r="E3256" i="7"/>
  <c r="E2722" i="7"/>
  <c r="F3665" i="7"/>
  <c r="E95" i="7"/>
  <c r="F95" i="7"/>
  <c r="E99" i="7"/>
  <c r="F99" i="7"/>
  <c r="F102" i="7"/>
  <c r="E102" i="7"/>
  <c r="E105" i="7"/>
  <c r="F105" i="7"/>
  <c r="F169" i="7"/>
  <c r="E169" i="7"/>
  <c r="F196" i="7"/>
  <c r="E196" i="7"/>
  <c r="E223" i="7"/>
  <c r="F223" i="7"/>
  <c r="F236" i="7"/>
  <c r="E236" i="7"/>
  <c r="F410" i="7"/>
  <c r="E410" i="7"/>
  <c r="E451" i="7"/>
  <c r="F451" i="7"/>
  <c r="E806" i="7"/>
  <c r="F806" i="7"/>
  <c r="E871" i="7"/>
  <c r="F871" i="7"/>
  <c r="E883" i="7"/>
  <c r="F883" i="7"/>
  <c r="F934" i="7"/>
  <c r="E934" i="7"/>
  <c r="F1002" i="7"/>
  <c r="E1002" i="7"/>
  <c r="E1044" i="7"/>
  <c r="F1044" i="7"/>
  <c r="E1405" i="7"/>
  <c r="F1405" i="7"/>
  <c r="F3091" i="7"/>
  <c r="E3091" i="7"/>
  <c r="E3098" i="7"/>
  <c r="F3098" i="7"/>
  <c r="E3106" i="7"/>
  <c r="F3106" i="7"/>
  <c r="E3222" i="7"/>
  <c r="F3222" i="7"/>
  <c r="F3378" i="7"/>
  <c r="E3378" i="7"/>
  <c r="F253" i="7"/>
  <c r="E856" i="7"/>
  <c r="E1822" i="7"/>
  <c r="E3498" i="7"/>
  <c r="F3766" i="7"/>
  <c r="F503" i="7"/>
  <c r="F3386" i="7"/>
  <c r="E780" i="7"/>
  <c r="F480" i="7"/>
  <c r="F55" i="7"/>
  <c r="E1682" i="7"/>
  <c r="E2019" i="7"/>
  <c r="F1811" i="7"/>
  <c r="E3657" i="7"/>
  <c r="F998" i="7"/>
  <c r="F220" i="7"/>
  <c r="F3347" i="7"/>
  <c r="F3529" i="7"/>
  <c r="F1756" i="7"/>
  <c r="E2714" i="7"/>
  <c r="E2817" i="7"/>
  <c r="E3620" i="7"/>
  <c r="E3476" i="7"/>
  <c r="E1759" i="7"/>
  <c r="F1665" i="7"/>
  <c r="E3504" i="7"/>
  <c r="E3260" i="7"/>
  <c r="E3701" i="7"/>
  <c r="F187" i="7"/>
  <c r="F1688" i="7"/>
  <c r="F3218" i="7"/>
  <c r="F3546" i="7"/>
  <c r="E3094" i="7"/>
  <c r="E1250" i="7"/>
  <c r="F1254" i="7"/>
  <c r="F2685" i="7"/>
  <c r="F1827" i="7"/>
  <c r="E7" i="7"/>
  <c r="F7" i="7"/>
  <c r="E71" i="7"/>
  <c r="F71" i="7"/>
  <c r="E278" i="7"/>
  <c r="F278" i="7"/>
  <c r="F282" i="7"/>
  <c r="E282" i="7"/>
  <c r="E322" i="7"/>
  <c r="F322" i="7"/>
  <c r="E355" i="7"/>
  <c r="F355" i="7"/>
  <c r="E372" i="7"/>
  <c r="F372" i="7"/>
  <c r="E593" i="7"/>
  <c r="F593" i="7"/>
  <c r="E599" i="7"/>
  <c r="F599" i="7"/>
  <c r="F619" i="7"/>
  <c r="E619" i="7"/>
  <c r="F622" i="7"/>
  <c r="E622" i="7"/>
  <c r="E665" i="7"/>
  <c r="F665" i="7"/>
  <c r="F700" i="7"/>
  <c r="E700" i="7"/>
  <c r="F703" i="7"/>
  <c r="E703" i="7"/>
  <c r="E714" i="7"/>
  <c r="F714" i="7"/>
  <c r="F738" i="7"/>
  <c r="E738" i="7"/>
  <c r="F741" i="7"/>
  <c r="E741" i="7"/>
  <c r="F958" i="7"/>
  <c r="E958" i="7"/>
  <c r="F1116" i="7"/>
  <c r="E1116" i="7"/>
  <c r="F1125" i="7"/>
  <c r="E1125" i="7"/>
  <c r="E1143" i="7"/>
  <c r="F1143" i="7"/>
  <c r="F1146" i="7"/>
  <c r="E1146" i="7"/>
  <c r="E1165" i="7"/>
  <c r="F1165" i="7"/>
  <c r="F1168" i="7"/>
  <c r="E1168" i="7"/>
  <c r="E1178" i="7"/>
  <c r="F1178" i="7"/>
  <c r="F1202" i="7"/>
  <c r="E1202" i="7"/>
  <c r="E1227" i="7"/>
  <c r="F1227" i="7"/>
  <c r="E1242" i="7"/>
  <c r="F1242" i="7"/>
  <c r="F1274" i="7"/>
  <c r="E1274" i="7"/>
  <c r="E1277" i="7"/>
  <c r="F1277" i="7"/>
  <c r="F1351" i="7"/>
  <c r="E1351" i="7"/>
  <c r="E1363" i="7"/>
  <c r="F1363" i="7"/>
  <c r="E1366" i="7"/>
  <c r="F1366" i="7"/>
  <c r="E1379" i="7"/>
  <c r="F1379" i="7"/>
  <c r="E1389" i="7"/>
  <c r="F1389" i="7"/>
  <c r="F1393" i="7"/>
  <c r="E1393" i="7"/>
  <c r="F1413" i="7"/>
  <c r="E1413" i="7"/>
  <c r="F1417" i="7"/>
  <c r="E1417" i="7"/>
  <c r="F1436" i="7"/>
  <c r="E1436" i="7"/>
  <c r="E1476" i="7"/>
  <c r="F1476" i="7"/>
  <c r="E1480" i="7"/>
  <c r="F1480" i="7"/>
  <c r="F1497" i="7"/>
  <c r="E1497" i="7"/>
  <c r="F1541" i="7"/>
  <c r="E1541" i="7"/>
  <c r="E1558" i="7"/>
  <c r="F1558" i="7"/>
  <c r="E1587" i="7"/>
  <c r="E1594" i="7"/>
  <c r="F1594" i="7"/>
  <c r="E1605" i="7"/>
  <c r="E1624" i="7"/>
  <c r="F1624" i="7"/>
  <c r="F1628" i="7"/>
  <c r="E1628" i="7"/>
  <c r="F1646" i="7"/>
  <c r="E1646" i="7"/>
  <c r="E1661" i="7"/>
  <c r="F1661" i="7"/>
  <c r="F1675" i="7"/>
  <c r="E1675" i="7"/>
  <c r="F1678" i="7"/>
  <c r="F1681" i="7"/>
  <c r="E1681" i="7"/>
  <c r="E1691" i="7"/>
  <c r="E1719" i="7"/>
  <c r="F1719" i="7"/>
  <c r="F1723" i="7"/>
  <c r="E1726" i="7"/>
  <c r="E1729" i="7"/>
  <c r="F1729" i="7"/>
  <c r="E1733" i="7"/>
  <c r="F1733" i="7"/>
  <c r="E1745" i="7"/>
  <c r="F1745" i="7"/>
  <c r="E1767" i="7"/>
  <c r="F1767" i="7"/>
  <c r="F1773" i="7"/>
  <c r="E1773" i="7"/>
  <c r="F1788" i="7"/>
  <c r="E1788" i="7"/>
  <c r="E1817" i="7"/>
  <c r="F1817" i="7"/>
  <c r="E1821" i="7"/>
  <c r="F1821" i="7"/>
  <c r="E1824" i="7"/>
  <c r="F1824" i="7"/>
  <c r="E2725" i="7"/>
  <c r="F2725" i="7"/>
  <c r="F2849" i="7"/>
  <c r="E2849" i="7"/>
  <c r="E3138" i="7"/>
  <c r="F3138" i="7"/>
  <c r="E3146" i="7"/>
  <c r="F3146" i="7"/>
  <c r="E3185" i="7"/>
  <c r="F3185" i="7"/>
  <c r="E3189" i="7"/>
  <c r="F3189" i="7"/>
  <c r="F3274" i="7"/>
  <c r="E3274" i="7"/>
  <c r="E3289" i="7"/>
  <c r="F3289" i="7"/>
  <c r="F3295" i="7"/>
  <c r="E3295" i="7"/>
  <c r="E1871" i="7"/>
  <c r="F1871" i="7"/>
  <c r="E1981" i="7"/>
  <c r="F1981" i="7"/>
  <c r="F2634" i="7"/>
  <c r="E2634" i="7"/>
  <c r="F3453" i="7"/>
  <c r="E3453" i="7"/>
  <c r="F3698" i="7"/>
  <c r="E3698" i="7"/>
  <c r="E1894" i="7"/>
  <c r="F2614" i="7"/>
  <c r="F1875" i="7"/>
  <c r="E3581" i="7"/>
  <c r="E3702" i="7"/>
  <c r="E1966" i="7"/>
  <c r="F2436" i="7"/>
  <c r="E2439" i="7"/>
  <c r="F3020" i="7"/>
  <c r="F3469" i="7"/>
  <c r="F2640" i="7"/>
  <c r="E3612" i="7"/>
  <c r="E3005" i="7"/>
  <c r="E3633" i="7"/>
  <c r="F2993" i="7"/>
  <c r="F1929" i="7"/>
  <c r="E2774" i="7"/>
  <c r="E3621" i="7"/>
  <c r="E2650" i="7"/>
  <c r="E2424" i="7"/>
  <c r="F2533" i="7"/>
  <c r="E3618" i="7"/>
  <c r="F2529" i="7"/>
  <c r="F1992" i="7"/>
  <c r="F3759" i="7"/>
  <c r="E3751" i="7"/>
  <c r="F1878" i="7"/>
  <c r="E27" i="7"/>
  <c r="F27" i="7"/>
  <c r="F231" i="7"/>
  <c r="E231" i="7"/>
  <c r="E555" i="7"/>
  <c r="F555" i="7"/>
  <c r="F704" i="7"/>
  <c r="E704" i="7"/>
  <c r="E873" i="7"/>
  <c r="F873" i="7"/>
  <c r="F1003" i="7"/>
  <c r="E1003" i="7"/>
  <c r="F1194" i="7"/>
  <c r="E1194" i="7"/>
  <c r="F1546" i="7"/>
  <c r="E1546" i="7"/>
  <c r="F1782" i="7"/>
  <c r="E1782" i="7"/>
  <c r="E1790" i="7"/>
  <c r="F1790" i="7"/>
  <c r="E2609" i="7"/>
  <c r="F2609" i="7"/>
  <c r="F2935" i="7"/>
  <c r="E2935" i="7"/>
  <c r="E3616" i="7"/>
  <c r="F3616" i="7"/>
  <c r="E3735" i="7"/>
  <c r="F3735" i="7"/>
  <c r="E3764" i="7"/>
  <c r="F3764" i="7"/>
  <c r="E3595" i="7"/>
  <c r="F1319" i="7"/>
  <c r="E3365" i="7"/>
  <c r="F1872" i="7"/>
  <c r="F3640" i="7"/>
  <c r="F3436" i="7"/>
  <c r="E2202" i="7"/>
  <c r="F2985" i="7"/>
  <c r="E2117" i="7"/>
  <c r="F3644" i="7"/>
  <c r="E3667" i="7"/>
  <c r="E1279" i="7"/>
  <c r="F2247" i="7"/>
  <c r="F1259" i="7"/>
  <c r="F673" i="7"/>
  <c r="E1419" i="7"/>
  <c r="F2318" i="7"/>
  <c r="E2760" i="7"/>
  <c r="F3465" i="7"/>
  <c r="E3220" i="7"/>
  <c r="E463" i="7"/>
  <c r="E608" i="7"/>
  <c r="E180" i="7"/>
  <c r="E2552" i="7"/>
  <c r="F2591" i="7"/>
  <c r="F3345" i="7"/>
  <c r="E3604" i="7"/>
  <c r="F3707" i="7"/>
  <c r="E3308" i="7"/>
  <c r="E960" i="7"/>
  <c r="F670" i="7"/>
  <c r="F662" i="7"/>
  <c r="E227" i="7"/>
  <c r="F2142" i="7"/>
  <c r="F590" i="7"/>
  <c r="E2135" i="7"/>
  <c r="E215" i="7"/>
  <c r="E3673" i="7"/>
  <c r="E3531" i="7"/>
  <c r="E735" i="7"/>
  <c r="F2141" i="7"/>
  <c r="E3659" i="7"/>
  <c r="F2686" i="7"/>
  <c r="F719" i="7"/>
  <c r="E974" i="7"/>
  <c r="F1209" i="7"/>
  <c r="F1786" i="7"/>
  <c r="F1007" i="7"/>
  <c r="F1466" i="7"/>
  <c r="E2473" i="7"/>
  <c r="F822" i="7"/>
  <c r="F3574" i="7"/>
  <c r="F3001" i="7"/>
  <c r="F594" i="7"/>
  <c r="E1942" i="7"/>
  <c r="F1876" i="7"/>
  <c r="F1731" i="7"/>
  <c r="E2419" i="7"/>
  <c r="E2448" i="7"/>
  <c r="E251" i="7"/>
  <c r="F251" i="7"/>
  <c r="F892" i="7"/>
  <c r="E892" i="7"/>
  <c r="E952" i="7"/>
  <c r="F952" i="7"/>
  <c r="E955" i="7"/>
  <c r="F955" i="7"/>
  <c r="E1091" i="7"/>
  <c r="F1091" i="7"/>
  <c r="E1446" i="7"/>
  <c r="F1446" i="7"/>
  <c r="E1589" i="7"/>
  <c r="F1589" i="7"/>
  <c r="E1649" i="7"/>
  <c r="F1649" i="7"/>
  <c r="F1660" i="7"/>
  <c r="E1660" i="7"/>
  <c r="E2001" i="7"/>
  <c r="F2001" i="7"/>
  <c r="E2218" i="7"/>
  <c r="F2218" i="7"/>
  <c r="F3050" i="7"/>
  <c r="E3050" i="7"/>
  <c r="F3081" i="7"/>
  <c r="E3081" i="7"/>
  <c r="E3134" i="7"/>
  <c r="F3134" i="7"/>
  <c r="E3259" i="7"/>
  <c r="F3259" i="7"/>
  <c r="F3313" i="7"/>
  <c r="E3313" i="7"/>
  <c r="F103" i="7"/>
  <c r="E103" i="7"/>
  <c r="F145" i="7"/>
  <c r="E145" i="7"/>
  <c r="E189" i="7"/>
  <c r="F189" i="7"/>
  <c r="F330" i="7"/>
  <c r="E330" i="7"/>
  <c r="F407" i="7"/>
  <c r="E407" i="7"/>
  <c r="E433" i="7"/>
  <c r="F433" i="7"/>
  <c r="E745" i="7"/>
  <c r="F745" i="7"/>
  <c r="F186" i="7"/>
  <c r="F242" i="7"/>
  <c r="F195" i="7"/>
  <c r="F427" i="7"/>
  <c r="F62" i="7"/>
  <c r="E62" i="7"/>
  <c r="E91" i="7"/>
  <c r="F91" i="7"/>
  <c r="F113" i="7"/>
  <c r="E113" i="7"/>
  <c r="E156" i="7"/>
  <c r="F156" i="7"/>
  <c r="E170" i="7"/>
  <c r="F170" i="7"/>
  <c r="F209" i="7"/>
  <c r="E209" i="7"/>
  <c r="E212" i="7"/>
  <c r="F212" i="7"/>
  <c r="E228" i="7"/>
  <c r="F228" i="7"/>
  <c r="F356" i="7"/>
  <c r="E356" i="7"/>
  <c r="E388" i="7"/>
  <c r="F388" i="7"/>
  <c r="E398" i="7"/>
  <c r="F398" i="7"/>
  <c r="F483" i="7"/>
  <c r="E483" i="7"/>
  <c r="E565" i="7"/>
  <c r="F565" i="7"/>
  <c r="F663" i="7"/>
  <c r="E663" i="7"/>
  <c r="E666" i="7"/>
  <c r="F666" i="7"/>
  <c r="E762" i="7"/>
  <c r="F762" i="7"/>
  <c r="F931" i="7"/>
  <c r="E931" i="7"/>
  <c r="E302" i="7"/>
  <c r="F302" i="7"/>
  <c r="F441" i="7"/>
  <c r="F287" i="7"/>
  <c r="E183" i="7"/>
  <c r="E445" i="7"/>
  <c r="F358" i="7"/>
  <c r="F679" i="7"/>
  <c r="E211" i="7"/>
  <c r="F742" i="7"/>
  <c r="F22" i="7"/>
  <c r="E22" i="7"/>
  <c r="E74" i="7"/>
  <c r="F74" i="7"/>
  <c r="F134" i="7"/>
  <c r="E134" i="7"/>
  <c r="F153" i="7"/>
  <c r="E153" i="7"/>
  <c r="F273" i="7"/>
  <c r="E273" i="7"/>
  <c r="F293" i="7"/>
  <c r="E293" i="7"/>
  <c r="E369" i="7"/>
  <c r="F369" i="7"/>
  <c r="E454" i="7"/>
  <c r="F454" i="7"/>
  <c r="F538" i="7"/>
  <c r="E538" i="7"/>
  <c r="F562" i="7"/>
  <c r="E562" i="7"/>
  <c r="F566" i="7"/>
  <c r="E566" i="7"/>
  <c r="F652" i="7"/>
  <c r="E652" i="7"/>
  <c r="F821" i="7"/>
  <c r="E821" i="7"/>
  <c r="E855" i="7"/>
  <c r="F855" i="7"/>
  <c r="E887" i="7"/>
  <c r="F887" i="7"/>
  <c r="F896" i="7"/>
  <c r="E896" i="7"/>
  <c r="E907" i="7"/>
  <c r="F907" i="7"/>
  <c r="E929" i="7"/>
  <c r="F929" i="7"/>
  <c r="E93" i="7"/>
  <c r="F93" i="7"/>
  <c r="F112" i="7"/>
  <c r="E112" i="7"/>
  <c r="E327" i="7"/>
  <c r="F327" i="7"/>
  <c r="E511" i="7"/>
  <c r="F511" i="7"/>
  <c r="F523" i="7"/>
  <c r="F323" i="7"/>
  <c r="E53" i="7"/>
  <c r="F494" i="7"/>
  <c r="E271" i="7"/>
  <c r="E669" i="7"/>
  <c r="E609" i="7"/>
  <c r="E749" i="7"/>
  <c r="F257" i="7"/>
  <c r="F29" i="7"/>
  <c r="E374" i="7"/>
  <c r="E58" i="7"/>
  <c r="E12" i="7"/>
  <c r="E34" i="7"/>
  <c r="E67" i="7"/>
  <c r="E151" i="7"/>
  <c r="E329" i="7"/>
  <c r="F329" i="7"/>
  <c r="F344" i="7"/>
  <c r="E344" i="7"/>
  <c r="E444" i="7"/>
  <c r="F444" i="7"/>
  <c r="E513" i="7"/>
  <c r="F513" i="7"/>
  <c r="P8" i="4"/>
  <c r="P7" i="4"/>
  <c r="G29" i="4" l="1"/>
  <c r="G30" i="4" s="1"/>
  <c r="G31" i="4" s="1"/>
  <c r="O9" i="4"/>
  <c r="B5" i="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<sst xmlns="http://schemas.openxmlformats.org/spreadsheetml/2006/main" count="15320" uniqueCount="7650">
  <si>
    <t>Rafsuðuvír</t>
  </si>
  <si>
    <t>Rafsuðuvél</t>
  </si>
  <si>
    <t>stk</t>
  </si>
  <si>
    <t>klst</t>
  </si>
  <si>
    <t>Gas og súr</t>
  </si>
  <si>
    <t>Slanga 3/8"</t>
  </si>
  <si>
    <t>meter</t>
  </si>
  <si>
    <t>Press tengi 3/8" 90°</t>
  </si>
  <si>
    <t>Press tengi 3/8" 180°</t>
  </si>
  <si>
    <t>Press tengi 7/8" 1/2"</t>
  </si>
  <si>
    <t>Rennibekkur</t>
  </si>
  <si>
    <t xml:space="preserve">Boltar 8 mm </t>
  </si>
  <si>
    <t>Krani</t>
  </si>
  <si>
    <t>Sög</t>
  </si>
  <si>
    <t>km</t>
  </si>
  <si>
    <t>Slanga 1/4"</t>
  </si>
  <si>
    <t>Presstengi 1/4"</t>
  </si>
  <si>
    <t>Presshólkur 4 víra og press</t>
  </si>
  <si>
    <t>Slanga 1 1/4</t>
  </si>
  <si>
    <t>Presstengi 1 1/4"</t>
  </si>
  <si>
    <t>Slanga 1/2"</t>
  </si>
  <si>
    <t>Presstengi 1/2"</t>
  </si>
  <si>
    <t>Slanga 3/4"</t>
  </si>
  <si>
    <t>Presstengi BSP 1/4</t>
  </si>
  <si>
    <t>Slanga 1 1/4 4SH</t>
  </si>
  <si>
    <t>Slípivélar</t>
  </si>
  <si>
    <t>Presstengi 30S 3/4"</t>
  </si>
  <si>
    <t>Skurðarskífur 125</t>
  </si>
  <si>
    <t>Rafsuðuvír RF 2,5</t>
  </si>
  <si>
    <t>Presstengi 25S - 3/4"</t>
  </si>
  <si>
    <t>Skurðarskífur 230</t>
  </si>
  <si>
    <t>Skurðarskífur 180</t>
  </si>
  <si>
    <t>Presstengi 28-1"</t>
  </si>
  <si>
    <t>Boltar 24mm</t>
  </si>
  <si>
    <t>Suða Ál</t>
  </si>
  <si>
    <t>Boltar 12 mm</t>
  </si>
  <si>
    <t>Borvél segul</t>
  </si>
  <si>
    <t xml:space="preserve">Rafsuðuvír 2,5 </t>
  </si>
  <si>
    <t>Slípirokkur</t>
  </si>
  <si>
    <t>Hné 30mm</t>
  </si>
  <si>
    <t>Hné m hlauparó 12mm</t>
  </si>
  <si>
    <t>Té 12 mm</t>
  </si>
  <si>
    <t>Beygjuvél</t>
  </si>
  <si>
    <t>Rafsuðuvír RF 3,2</t>
  </si>
  <si>
    <t>kr per</t>
  </si>
  <si>
    <t>=</t>
  </si>
  <si>
    <t>Dagvinna</t>
  </si>
  <si>
    <t>03 Akstur</t>
  </si>
  <si>
    <t>Notkun/klst</t>
  </si>
  <si>
    <t>Kíló</t>
  </si>
  <si>
    <t>Hné 1/4"</t>
  </si>
  <si>
    <t>Minnkun 1" í 3/4"</t>
  </si>
  <si>
    <t>Minnkun 3/4" í 1/2"</t>
  </si>
  <si>
    <t>Nippill  38 x 1 1/4</t>
  </si>
  <si>
    <t>Nippill 1 1/2"38S</t>
  </si>
  <si>
    <t>Nippill 12L-1/2"</t>
  </si>
  <si>
    <t>Nippill 12mm</t>
  </si>
  <si>
    <t>Nippill Hné 1,25</t>
  </si>
  <si>
    <t>Nippill Union</t>
  </si>
  <si>
    <t>Presstengi flatt</t>
  </si>
  <si>
    <t>Rær 10mm</t>
  </si>
  <si>
    <t xml:space="preserve">Rær og kónar 30 mm </t>
  </si>
  <si>
    <t>Röraklemmur 18 mm</t>
  </si>
  <si>
    <t>Röraklemmur 30 mm</t>
  </si>
  <si>
    <t>Smurkoppar</t>
  </si>
  <si>
    <t>Snitt teinn 10 mm</t>
  </si>
  <si>
    <t>Snitt teinn 16 mm</t>
  </si>
  <si>
    <t>Snitt teinn 8 mm</t>
  </si>
  <si>
    <t>Samtals</t>
  </si>
  <si>
    <t xml:space="preserve"> </t>
  </si>
  <si>
    <t>24% vsk</t>
  </si>
  <si>
    <t>Borvél Stór</t>
  </si>
  <si>
    <t>Rafsuðuvír  3,2</t>
  </si>
  <si>
    <t>Vörunúmer</t>
  </si>
  <si>
    <t>Bílapera</t>
  </si>
  <si>
    <t>12V</t>
  </si>
  <si>
    <t>1,2WT5</t>
  </si>
  <si>
    <t>10W (pylsupera)</t>
  </si>
  <si>
    <t>21W Ba 15s</t>
  </si>
  <si>
    <t>21W gul</t>
  </si>
  <si>
    <t>21/4W</t>
  </si>
  <si>
    <t>21W T20 20x42</t>
  </si>
  <si>
    <t>21/5W T20 20x42</t>
  </si>
  <si>
    <t>27/7w CP S25</t>
  </si>
  <si>
    <t>55W H1</t>
  </si>
  <si>
    <t>55W H2</t>
  </si>
  <si>
    <t>5W T10</t>
  </si>
  <si>
    <t>55W H3</t>
  </si>
  <si>
    <t>60/55W H4</t>
  </si>
  <si>
    <t>55W H7</t>
  </si>
  <si>
    <t>65W 9005/HB3</t>
  </si>
  <si>
    <t>65W 9006/HB4</t>
  </si>
  <si>
    <t>55W H11</t>
  </si>
  <si>
    <t>60/55W P26,4t H13</t>
  </si>
  <si>
    <t>50W PGJ13 886</t>
  </si>
  <si>
    <t>H27 W/2</t>
  </si>
  <si>
    <t>PJ120</t>
  </si>
  <si>
    <t>Þurrkublað</t>
  </si>
  <si>
    <t>350mm/14"</t>
  </si>
  <si>
    <t>PJ122</t>
  </si>
  <si>
    <t>400mm/16"</t>
  </si>
  <si>
    <t>PJ127</t>
  </si>
  <si>
    <t>450mm/18"</t>
  </si>
  <si>
    <t>PJ130</t>
  </si>
  <si>
    <t>475mm/19"</t>
  </si>
  <si>
    <t>PJ132</t>
  </si>
  <si>
    <t>500mm/20"</t>
  </si>
  <si>
    <t>PJ136</t>
  </si>
  <si>
    <t>520mm/21"</t>
  </si>
  <si>
    <t>PJ138</t>
  </si>
  <si>
    <t>550mm/22"</t>
  </si>
  <si>
    <t>PJ144</t>
  </si>
  <si>
    <t>600mm/24"</t>
  </si>
  <si>
    <t>Upplýsingar</t>
  </si>
  <si>
    <t>Samtals með vsk</t>
  </si>
  <si>
    <t>Rafsuðuvír Ál</t>
  </si>
  <si>
    <t>Næturvinna</t>
  </si>
  <si>
    <t>Hulsa 1/4"</t>
  </si>
  <si>
    <t>Hulsa 3/8"</t>
  </si>
  <si>
    <t xml:space="preserve">Hulsa 1/2" </t>
  </si>
  <si>
    <t>Hulsa 1"</t>
  </si>
  <si>
    <t>Hulsa RF 3/8"</t>
  </si>
  <si>
    <t xml:space="preserve">Venol Gear GL-5 80W-90 </t>
  </si>
  <si>
    <t>Rúðuvökvi 18C</t>
  </si>
  <si>
    <t>Frostlögur gulur</t>
  </si>
  <si>
    <t>Venol ATF VI</t>
  </si>
  <si>
    <t>Frostlögur Snowtop blár</t>
  </si>
  <si>
    <t>Presstengi RF 3/8"</t>
  </si>
  <si>
    <t xml:space="preserve">Press tengi 3/8" </t>
  </si>
  <si>
    <t>Boltar 14 mm</t>
  </si>
  <si>
    <t>Omala S2 G 100 (20 ltr)</t>
  </si>
  <si>
    <t>Rimula R4 L 15W40 (4 ltr)</t>
  </si>
  <si>
    <t>Refrigeration Oil S4 FR-V 68</t>
  </si>
  <si>
    <t>Spirax S5 ATE 75-90   (1 ltr)</t>
  </si>
  <si>
    <t>Rimula R6 LM 10W40   (20 ltr)</t>
  </si>
  <si>
    <t>Helix HX7 10W40   (4 ltr)</t>
  </si>
  <si>
    <t>Lampaolía (1 ltr)</t>
  </si>
  <si>
    <t>White Spirit  (5 ltr)</t>
  </si>
  <si>
    <t>Vélatuskur  (10 kg)</t>
  </si>
  <si>
    <t>CS-90 Koparslipp Sprey 500</t>
  </si>
  <si>
    <t>CS-90 Koparslipp Dós 500gr</t>
  </si>
  <si>
    <t>Skerolía CT 90 Spray 500ml</t>
  </si>
  <si>
    <t>ECO Hreinsiefni þykkni  (1 ltr)</t>
  </si>
  <si>
    <t>Snow Top Frostlögur blár (5 ltr)</t>
  </si>
  <si>
    <t>AdBlue  (10 ltr)</t>
  </si>
  <si>
    <t>Bílasmur</t>
  </si>
  <si>
    <t>Rafsuðuvír 1,2mm</t>
  </si>
  <si>
    <t>Gas 9 lítra</t>
  </si>
  <si>
    <t>Gaskútur 9 lítra</t>
  </si>
  <si>
    <t>Gas 11 lítra</t>
  </si>
  <si>
    <t>Gaskútur 11 lítra</t>
  </si>
  <si>
    <t>Aðrir</t>
  </si>
  <si>
    <t>Gas og súr, logskurður</t>
  </si>
  <si>
    <t>Gas og súr, hitun</t>
  </si>
  <si>
    <t>Heildsala
án vsk</t>
  </si>
  <si>
    <t>Álagning
50%</t>
  </si>
  <si>
    <t>Álagning
40%</t>
  </si>
  <si>
    <t>Heildsala 
Verð m/Vsk</t>
  </si>
  <si>
    <t>Þyngd á 
einingu</t>
  </si>
  <si>
    <t/>
  </si>
  <si>
    <t>Gæði:</t>
  </si>
  <si>
    <t>S235JRG2 (St.37-2)</t>
  </si>
  <si>
    <t>FLATJÁRN</t>
  </si>
  <si>
    <t>Efnisstaðall:</t>
  </si>
  <si>
    <t>EN 10025-93 (DIN 17100)</t>
  </si>
  <si>
    <t>S 235 JRG2</t>
  </si>
  <si>
    <t>Málvik:</t>
  </si>
  <si>
    <t>DIN 1017/1 og 59200</t>
  </si>
  <si>
    <t>Lengd:</t>
  </si>
  <si>
    <t>6 mtr.</t>
  </si>
  <si>
    <t>540316</t>
  </si>
  <si>
    <t>Flatt stangastál sv. 3x16mm</t>
  </si>
  <si>
    <t>Mtr.</t>
  </si>
  <si>
    <t>540320</t>
  </si>
  <si>
    <t>Flatt stangastál sv.3x20mm</t>
  </si>
  <si>
    <t>540325</t>
  </si>
  <si>
    <t>Flatt stangastál sv.3x25mm</t>
  </si>
  <si>
    <t>540330</t>
  </si>
  <si>
    <t>Flatt stangastál sv.3x30mm</t>
  </si>
  <si>
    <t>540340</t>
  </si>
  <si>
    <t>Flatt stangastál sv.3x40mm</t>
  </si>
  <si>
    <t>540420</t>
  </si>
  <si>
    <t>Flatt stangastál sv.4x20mm</t>
  </si>
  <si>
    <t>540425</t>
  </si>
  <si>
    <t>Flatt stangastál sv.4x25mm</t>
  </si>
  <si>
    <t>540427</t>
  </si>
  <si>
    <t>Flatt stangast galv 4x25 mm 4m</t>
  </si>
  <si>
    <t>540430</t>
  </si>
  <si>
    <t>Flatt stangastál sv.4x30mm</t>
  </si>
  <si>
    <t>540440</t>
  </si>
  <si>
    <t>Flatt stangastál sv.4x40mm</t>
  </si>
  <si>
    <t>540450</t>
  </si>
  <si>
    <t>Flatt stangastál sv.4x50mm</t>
  </si>
  <si>
    <t>540520</t>
  </si>
  <si>
    <t>Flatt stangastál sv.5x20mm</t>
  </si>
  <si>
    <t>530520</t>
  </si>
  <si>
    <t>Flatt stangastál sbl.5x20mm</t>
  </si>
  <si>
    <t>540525</t>
  </si>
  <si>
    <t>Flatt stangastál sv.5x25mm</t>
  </si>
  <si>
    <t>530525</t>
  </si>
  <si>
    <t>Flatt stangastál sbl.5x25mm</t>
  </si>
  <si>
    <t>540530</t>
  </si>
  <si>
    <t>Flatt stangastál sv.5x30mm</t>
  </si>
  <si>
    <t>530530</t>
  </si>
  <si>
    <t>Flatt stangastál sbl.5x30mm</t>
  </si>
  <si>
    <t>540540</t>
  </si>
  <si>
    <t>Flatt stangastál sv.5x40mm</t>
  </si>
  <si>
    <t>530540</t>
  </si>
  <si>
    <t>Flatt stangastál sbl.5x40mm</t>
  </si>
  <si>
    <t>540550</t>
  </si>
  <si>
    <t>Flatt stangastál sv.5x50mm</t>
  </si>
  <si>
    <t>530550</t>
  </si>
  <si>
    <t>Flatt stangastál sbl.5x50mm</t>
  </si>
  <si>
    <t>540560</t>
  </si>
  <si>
    <t>Flatt stangastál sv.5x60mm</t>
  </si>
  <si>
    <t>530560</t>
  </si>
  <si>
    <t>Flatt stangastál sbl.5x60mm</t>
  </si>
  <si>
    <t>540570</t>
  </si>
  <si>
    <t>Flatt stangastál sv.5x70mm</t>
  </si>
  <si>
    <t>530570</t>
  </si>
  <si>
    <t>Flatt stangastál sbl.5x70mm</t>
  </si>
  <si>
    <t>540580</t>
  </si>
  <si>
    <t>Flatt stangastál sv.5x80mm</t>
  </si>
  <si>
    <t>530580</t>
  </si>
  <si>
    <t>Flatt stangastál sbl.5x80mm</t>
  </si>
  <si>
    <t>540581</t>
  </si>
  <si>
    <t>Flatt stangastál sv.5x100mm</t>
  </si>
  <si>
    <t>530581</t>
  </si>
  <si>
    <t>Flatt stangastál sbl.5x100mm</t>
  </si>
  <si>
    <t>530585</t>
  </si>
  <si>
    <t>Flatt stangastál sbl.5x150mm</t>
  </si>
  <si>
    <t>540620</t>
  </si>
  <si>
    <t>Flatt stangastál sv.6x20mm</t>
  </si>
  <si>
    <t>530620</t>
  </si>
  <si>
    <t>Flatt stangastál sbl.6x20mm</t>
  </si>
  <si>
    <t>540625</t>
  </si>
  <si>
    <t>Flatt stangastál sv.6x25mm</t>
  </si>
  <si>
    <t>530625</t>
  </si>
  <si>
    <t>Flatt stangastál sbl.6x25mm</t>
  </si>
  <si>
    <t>540630</t>
  </si>
  <si>
    <t>Flatt stangastál sv.6x30mm</t>
  </si>
  <si>
    <t xml:space="preserve">Heildsala </t>
  </si>
  <si>
    <t xml:space="preserve">Þyngd á </t>
  </si>
  <si>
    <t>Eining</t>
  </si>
  <si>
    <t>Verð m/VSK</t>
  </si>
  <si>
    <t>einingu</t>
  </si>
  <si>
    <t>530630</t>
  </si>
  <si>
    <t>Flatt stangastál sbl.6x30mm</t>
  </si>
  <si>
    <t>540640</t>
  </si>
  <si>
    <t>Flatt stangastál sv.6x40mm</t>
  </si>
  <si>
    <t>530640</t>
  </si>
  <si>
    <t>Flatt stangastál sbl.6x40mm</t>
  </si>
  <si>
    <t>540650</t>
  </si>
  <si>
    <t>Flatt stangastál sv.6x50mm</t>
  </si>
  <si>
    <t>530650</t>
  </si>
  <si>
    <t>Flatt stangastál sbl.6x50mm</t>
  </si>
  <si>
    <t>540660</t>
  </si>
  <si>
    <t>Flatt stangastál sv.6x60mm</t>
  </si>
  <si>
    <t>530660</t>
  </si>
  <si>
    <t>Flatt stangastál sbl.6x60mm</t>
  </si>
  <si>
    <t>540670</t>
  </si>
  <si>
    <t>Flatt stangastál sv.6x70mm</t>
  </si>
  <si>
    <t>530670</t>
  </si>
  <si>
    <t>Flatt stangastál sbl.6x70mm</t>
  </si>
  <si>
    <t>540680</t>
  </si>
  <si>
    <t>Flatt stangastál sv.6x80mm</t>
  </si>
  <si>
    <t>530680</t>
  </si>
  <si>
    <t>Flatt stangastál sbl.6x80mm</t>
  </si>
  <si>
    <t>540681</t>
  </si>
  <si>
    <t>Flatt stangastál sv.6x100mm</t>
  </si>
  <si>
    <t>530681</t>
  </si>
  <si>
    <t>Flatt stangastál sbl.6x100mm</t>
  </si>
  <si>
    <t>540682</t>
  </si>
  <si>
    <t>Flatt stangastál sv.6x120mm</t>
  </si>
  <si>
    <t>530682</t>
  </si>
  <si>
    <t>Flatt stangastál sbl.6x120mm</t>
  </si>
  <si>
    <t>540684</t>
  </si>
  <si>
    <t>Flatt stangastál sv.6x140mm</t>
  </si>
  <si>
    <t>540685</t>
  </si>
  <si>
    <t>Flatt stangastál sv.6x150mm</t>
  </si>
  <si>
    <t>530685</t>
  </si>
  <si>
    <t>Flatt stangastál sbl.6x150mm</t>
  </si>
  <si>
    <t>540686</t>
  </si>
  <si>
    <t>Flatt stangastál sv.6x160mm</t>
  </si>
  <si>
    <t>540690</t>
  </si>
  <si>
    <t>Flatt stangastál sv.6x200mm</t>
  </si>
  <si>
    <t>530690</t>
  </si>
  <si>
    <t>Flatt stangastál sbl.6x200mm</t>
  </si>
  <si>
    <t>540699</t>
  </si>
  <si>
    <t>Flatt stangastál sv.6x300mm</t>
  </si>
  <si>
    <t>540700</t>
  </si>
  <si>
    <t>Flatt stangastál sv.6x400mm</t>
  </si>
  <si>
    <t>540820</t>
  </si>
  <si>
    <t>Flatt stangastál sv.8x20mm</t>
  </si>
  <si>
    <t>530820</t>
  </si>
  <si>
    <t>Flatt stangastál sbl.8x20mm</t>
  </si>
  <si>
    <t>540825</t>
  </si>
  <si>
    <t>Flatt stangastál sv.8x25mm</t>
  </si>
  <si>
    <t>530825</t>
  </si>
  <si>
    <t>Flatt stangastál sbl.8x25mm</t>
  </si>
  <si>
    <t>540830</t>
  </si>
  <si>
    <t>Flatt stangastál sv.8x30mm</t>
  </si>
  <si>
    <t>530830</t>
  </si>
  <si>
    <t>Flatt stangastál sbl.8x30mm</t>
  </si>
  <si>
    <t>540840</t>
  </si>
  <si>
    <t>Flatt stangastál sv.8x40mm</t>
  </si>
  <si>
    <t>530840</t>
  </si>
  <si>
    <t>Flatt stangastál sbl.8x40mm</t>
  </si>
  <si>
    <t>540850</t>
  </si>
  <si>
    <t>Flatt stangastál sv.8x50mm</t>
  </si>
  <si>
    <t>530850</t>
  </si>
  <si>
    <t>Flatt stangastál sbl.8x50mm</t>
  </si>
  <si>
    <t>540860</t>
  </si>
  <si>
    <t>Flatt stangastál sv.8x60mm</t>
  </si>
  <si>
    <t>530860</t>
  </si>
  <si>
    <t>Flatt stangastál sbl.8x60mm</t>
  </si>
  <si>
    <t>540870</t>
  </si>
  <si>
    <t>Flatt stangastál sv.8x70mm</t>
  </si>
  <si>
    <t>530870</t>
  </si>
  <si>
    <t>Flatt stangastál sbl.8x70mm</t>
  </si>
  <si>
    <t>540880</t>
  </si>
  <si>
    <t>Flatt stangastál sv.8x80mm</t>
  </si>
  <si>
    <t>530880</t>
  </si>
  <si>
    <t>Flatt stangastál sbl.8x80mm</t>
  </si>
  <si>
    <t>540881</t>
  </si>
  <si>
    <t>Flatt stangastál sv.8x100mm</t>
  </si>
  <si>
    <t>530881</t>
  </si>
  <si>
    <t>Flatt stangastál sbl.8x100mm</t>
  </si>
  <si>
    <t>540882</t>
  </si>
  <si>
    <t>Flatt stangastál sv.8x120mm</t>
  </si>
  <si>
    <t>530882</t>
  </si>
  <si>
    <t>Flatt stangastál sbl.8x120mm</t>
  </si>
  <si>
    <t>540883</t>
  </si>
  <si>
    <t>Flatt stangastál sv.8x130mm</t>
  </si>
  <si>
    <t>540884</t>
  </si>
  <si>
    <t>Flatt stangastál sv.8x140mm</t>
  </si>
  <si>
    <t>540885</t>
  </si>
  <si>
    <t>Flatt stangastál sv.8x150mm</t>
  </si>
  <si>
    <t>530885</t>
  </si>
  <si>
    <t>Flatt stangastál sbl.8x150mm</t>
  </si>
  <si>
    <t>540890</t>
  </si>
  <si>
    <t>Flatt stangastál sv.8x200mm</t>
  </si>
  <si>
    <t>530890</t>
  </si>
  <si>
    <t>Flatt stangastál sbl.8x200mm</t>
  </si>
  <si>
    <t>540895</t>
  </si>
  <si>
    <t>Flatt stangastál sv.8x250mm</t>
  </si>
  <si>
    <t>540899</t>
  </si>
  <si>
    <t>Flatt stangastál sv.8x300mm</t>
  </si>
  <si>
    <t>540900</t>
  </si>
  <si>
    <t>Flatt stangastál sv.8x400mm</t>
  </si>
  <si>
    <t>540950</t>
  </si>
  <si>
    <t>Flatt stangastál sv.8x500mm</t>
  </si>
  <si>
    <t>541020</t>
  </si>
  <si>
    <t>Flatt stangastál sv.10x20mm</t>
  </si>
  <si>
    <t>541025</t>
  </si>
  <si>
    <t>Flatt stangastál sv.10x25mm</t>
  </si>
  <si>
    <t>541030</t>
  </si>
  <si>
    <t>Flatt stangastál sv.10x30mm</t>
  </si>
  <si>
    <t>541040</t>
  </si>
  <si>
    <t>Flatt stangastál sv.10x40mm</t>
  </si>
  <si>
    <t>531040</t>
  </si>
  <si>
    <t>Flatt stangastál sbl.10x40mm</t>
  </si>
  <si>
    <t>541050</t>
  </si>
  <si>
    <t>Flatt stangastál sv.10x50mm</t>
  </si>
  <si>
    <t>531050</t>
  </si>
  <si>
    <t>Flatt stangastál sbl.10x50mm</t>
  </si>
  <si>
    <t>541060</t>
  </si>
  <si>
    <t>Flatt stangastál sv.10x60mm</t>
  </si>
  <si>
    <t>531060</t>
  </si>
  <si>
    <t>Flatt stangastál sbl.10x60mm</t>
  </si>
  <si>
    <t>541070</t>
  </si>
  <si>
    <t>Flatt stangastál sv.10x70mm</t>
  </si>
  <si>
    <t>531070</t>
  </si>
  <si>
    <t>Flatt stangastál sbl.10x70mm</t>
  </si>
  <si>
    <t>541080</t>
  </si>
  <si>
    <t>Flatt stangastál sv.10x80mm</t>
  </si>
  <si>
    <t>531080</t>
  </si>
  <si>
    <t>Flatt stangastál sbl.10x80mm</t>
  </si>
  <si>
    <t>541081</t>
  </si>
  <si>
    <t>Flatt stangastál sv.10x100mm</t>
  </si>
  <si>
    <t>531081</t>
  </si>
  <si>
    <t>Flatt stangastál sbl.10x100mm</t>
  </si>
  <si>
    <t>541082</t>
  </si>
  <si>
    <t>Flatt stangastál sv.10x120mm</t>
  </si>
  <si>
    <t>531082</t>
  </si>
  <si>
    <t>Flatt stangastál sbl.10x120mm</t>
  </si>
  <si>
    <t>541083</t>
  </si>
  <si>
    <t>Flatt stangastál sv.10x130mm</t>
  </si>
  <si>
    <t>541084</t>
  </si>
  <si>
    <t>Flatt stangastál sv.10x140mm</t>
  </si>
  <si>
    <t>541085</t>
  </si>
  <si>
    <t>Flatt stangastál sv.10x150mm</t>
  </si>
  <si>
    <t>531085</t>
  </si>
  <si>
    <t>Flatt stangastál sbl.10x150mm</t>
  </si>
  <si>
    <t>541088</t>
  </si>
  <si>
    <t>Flatt stangastál sv.10x180mm</t>
  </si>
  <si>
    <t>541090</t>
  </si>
  <si>
    <t>Flatt stangastál sv.10x200mm</t>
  </si>
  <si>
    <t>531090</t>
  </si>
  <si>
    <t>Flatt stangastál sbl.10x200mm</t>
  </si>
  <si>
    <t>541092</t>
  </si>
  <si>
    <t>Flatt stangastál sv.10x220mm</t>
  </si>
  <si>
    <t>541095</t>
  </si>
  <si>
    <t>Flatt stangastál sv.10x250mm</t>
  </si>
  <si>
    <t>541099</t>
  </si>
  <si>
    <t>Flatt stangastál sv.10x300mm</t>
  </si>
  <si>
    <t>541099B</t>
  </si>
  <si>
    <t>Flatt stangastál sv.10x350mm</t>
  </si>
  <si>
    <t>541100</t>
  </si>
  <si>
    <t>Flatt stangastál sv.10x400mm</t>
  </si>
  <si>
    <t>541150</t>
  </si>
  <si>
    <t>Flatt stangastál sv.10x500mm</t>
  </si>
  <si>
    <t>541225</t>
  </si>
  <si>
    <t>Flatt stangastál sv.12x25mm</t>
  </si>
  <si>
    <t>541230</t>
  </si>
  <si>
    <t>Flatt stangastál sv.12x30mm</t>
  </si>
  <si>
    <t>541240</t>
  </si>
  <si>
    <t>Flatt stangastál sv.12x40mm</t>
  </si>
  <si>
    <t>531240</t>
  </si>
  <si>
    <t>Flatt stangastál sbl.12x40mm</t>
  </si>
  <si>
    <t>541250</t>
  </si>
  <si>
    <t>Flatt stangastál sv.12x50mm</t>
  </si>
  <si>
    <t>531250</t>
  </si>
  <si>
    <t>Flatt stangastál sbl.12x50mm</t>
  </si>
  <si>
    <t>541260</t>
  </si>
  <si>
    <t>Flatt stangastál sv.12x60mm</t>
  </si>
  <si>
    <t>531260</t>
  </si>
  <si>
    <t>Flatt stangastál sbl.12x60mm</t>
  </si>
  <si>
    <t>541270</t>
  </si>
  <si>
    <t>Flatt stangastál sv.12x70mm</t>
  </si>
  <si>
    <t>531270</t>
  </si>
  <si>
    <t>Flatt stangastál sbl.12x70mm</t>
  </si>
  <si>
    <t>541280</t>
  </si>
  <si>
    <t>Flatt stangastál sv.12x80mm</t>
  </si>
  <si>
    <t>531280</t>
  </si>
  <si>
    <t>Flatt stangastál sbl.12x80mm</t>
  </si>
  <si>
    <t>541281</t>
  </si>
  <si>
    <t>Flatt stangastál sv.12x100mm</t>
  </si>
  <si>
    <t>531281</t>
  </si>
  <si>
    <t>Flatt stangastál sbl.12x100mm</t>
  </si>
  <si>
    <t>541282</t>
  </si>
  <si>
    <t>Flatt stangastál sv.12x120mm</t>
  </si>
  <si>
    <t>531282</t>
  </si>
  <si>
    <t>Flatt stangastál sbl.12x120mm</t>
  </si>
  <si>
    <t>541285</t>
  </si>
  <si>
    <t>Flatt stangastál sv.12x150mm</t>
  </si>
  <si>
    <t>531285</t>
  </si>
  <si>
    <t>Flatt stangastál sbl.12x150mm</t>
  </si>
  <si>
    <t>531290</t>
  </si>
  <si>
    <t>Flatt stangastál sbl.12x200mm</t>
  </si>
  <si>
    <t>541290</t>
  </si>
  <si>
    <t>Flatt stangastál sv.12x200mm</t>
  </si>
  <si>
    <t>541293</t>
  </si>
  <si>
    <t>Flatt stangastál sv 12x250mm</t>
  </si>
  <si>
    <t>541295</t>
  </si>
  <si>
    <t>Flatt stangastál sv.12x300mm</t>
  </si>
  <si>
    <t>541296</t>
  </si>
  <si>
    <t>Flatt stangastál sv.12x400mm</t>
  </si>
  <si>
    <t>541297</t>
  </si>
  <si>
    <t>Flatt stangastál sv.12x500mm</t>
  </si>
  <si>
    <t>541525</t>
  </si>
  <si>
    <t>Flatt stangastál sv.15x25mm</t>
  </si>
  <si>
    <t>541530</t>
  </si>
  <si>
    <t>Flatt stangastál sv.15x30mm</t>
  </si>
  <si>
    <t>531530</t>
  </si>
  <si>
    <t>Flatt stangastál sbl.15x30mm</t>
  </si>
  <si>
    <t>541540</t>
  </si>
  <si>
    <t>Flatt stangastál sv.15x40mm</t>
  </si>
  <si>
    <t>531540</t>
  </si>
  <si>
    <t>Flatt stangastál sbl.15x40mm</t>
  </si>
  <si>
    <t>541550</t>
  </si>
  <si>
    <t>Flatt stangastál sv.15x50mm</t>
  </si>
  <si>
    <t>531550</t>
  </si>
  <si>
    <t>Flatt stangastál sbl.15x50mm</t>
  </si>
  <si>
    <t>531560</t>
  </si>
  <si>
    <t>Flatt stangastál sbl.15x60mm</t>
  </si>
  <si>
    <t>541560</t>
  </si>
  <si>
    <t>Flatt stangastál sv.15x60mm</t>
  </si>
  <si>
    <t>541570</t>
  </si>
  <si>
    <t>Flatt stangastál sv.15x70mm</t>
  </si>
  <si>
    <t>531570</t>
  </si>
  <si>
    <t>Flatt stangastál sbl.15x70mm</t>
  </si>
  <si>
    <t>541580</t>
  </si>
  <si>
    <t>Flatt stangastál sv.15x80mm</t>
  </si>
  <si>
    <t>531580</t>
  </si>
  <si>
    <t>Flatt stangastál sbl.15x80mm</t>
  </si>
  <si>
    <t>541581</t>
  </si>
  <si>
    <t>Flatt stangastál sv.15x100mm</t>
  </si>
  <si>
    <t>531581</t>
  </si>
  <si>
    <t>Flatt stangastál sbl.15x100mm</t>
  </si>
  <si>
    <t>541582</t>
  </si>
  <si>
    <t>Flatt stangastál sv.15x120mm</t>
  </si>
  <si>
    <t>531582</t>
  </si>
  <si>
    <t>Flatt stangastál sbl.15x120mm</t>
  </si>
  <si>
    <t>541585</t>
  </si>
  <si>
    <t>Flatt stangastál sv.15x150mm</t>
  </si>
  <si>
    <t>531585</t>
  </si>
  <si>
    <t>Flatt stangastál sbl.15x150mm</t>
  </si>
  <si>
    <t>541586</t>
  </si>
  <si>
    <t>Flatt stangastál sv.15x160mm</t>
  </si>
  <si>
    <t>531586</t>
  </si>
  <si>
    <t>Flatt stangastál sbl.15x160mm</t>
  </si>
  <si>
    <t>541589</t>
  </si>
  <si>
    <t>Flatt stangastál sv 15x190mm</t>
  </si>
  <si>
    <t>541590</t>
  </si>
  <si>
    <t>Flatt stangastál sv.15x200mm</t>
  </si>
  <si>
    <t>531590</t>
  </si>
  <si>
    <t>Flatt stangastál sbl.15x200mm</t>
  </si>
  <si>
    <t>541591</t>
  </si>
  <si>
    <t>Flatt stangastál sv.15x240mm</t>
  </si>
  <si>
    <t>541592</t>
  </si>
  <si>
    <t>Flatt stangastál sv.15x250mm</t>
  </si>
  <si>
    <t>541595</t>
  </si>
  <si>
    <t>Flatt stangastál sv.15x300mm</t>
  </si>
  <si>
    <t>541596</t>
  </si>
  <si>
    <t>Flatt stangastál sv.15x350mm</t>
  </si>
  <si>
    <t>541597</t>
  </si>
  <si>
    <t>Flatt stangastál sv.15x400mm</t>
  </si>
  <si>
    <t>541598</t>
  </si>
  <si>
    <t>Flatt stangastál sv.15x500mm</t>
  </si>
  <si>
    <t>541599</t>
  </si>
  <si>
    <t>Flatt stangastál sv.15x600mm</t>
  </si>
  <si>
    <t>542030</t>
  </si>
  <si>
    <t>Flatt stangastál sv.20x30mm</t>
  </si>
  <si>
    <t>542040</t>
  </si>
  <si>
    <t>Flatt stangastál sv.20x40mm</t>
  </si>
  <si>
    <t>542050</t>
  </si>
  <si>
    <t>Flatt stangastál sv.20x50mm</t>
  </si>
  <si>
    <t>542060</t>
  </si>
  <si>
    <t>Flatt stangastál sv.20x60mm</t>
  </si>
  <si>
    <t>542070</t>
  </si>
  <si>
    <t>Flatt stangastál sv.20x70mm</t>
  </si>
  <si>
    <t>542080</t>
  </si>
  <si>
    <t>Flatt stangastál sv.20x80mm</t>
  </si>
  <si>
    <t>542081</t>
  </si>
  <si>
    <t>Flatt stangastál sv.20x100mm</t>
  </si>
  <si>
    <t>532081</t>
  </si>
  <si>
    <t>Flatt stangastál sbl.20x100mm</t>
  </si>
  <si>
    <t>542083</t>
  </si>
  <si>
    <t>Flatt stangastál sv.20x120mm</t>
  </si>
  <si>
    <t>532082</t>
  </si>
  <si>
    <t>Flatt stangastál sbl.20x120mm</t>
  </si>
  <si>
    <t>542085</t>
  </si>
  <si>
    <t>Flatt stangastál sv.20x150mm</t>
  </si>
  <si>
    <t>532085</t>
  </si>
  <si>
    <t>Flatt stangastál sbl.20x150mm</t>
  </si>
  <si>
    <t>532090</t>
  </si>
  <si>
    <t>Flatt stangastál sbl.20x200mm</t>
  </si>
  <si>
    <t>542087</t>
  </si>
  <si>
    <t>Flatt stangastál sv.20x200mm</t>
  </si>
  <si>
    <t>542095</t>
  </si>
  <si>
    <t>Flatt stangastál sv.20x250mm</t>
  </si>
  <si>
    <t>542097</t>
  </si>
  <si>
    <t>Flatt stangastál sv.20x300mm</t>
  </si>
  <si>
    <t>542098</t>
  </si>
  <si>
    <t>Flatt stangastál sv.20x400mm</t>
  </si>
  <si>
    <t>542099</t>
  </si>
  <si>
    <t>Flatt stangastál sv.20x500mm</t>
  </si>
  <si>
    <t>542540</t>
  </si>
  <si>
    <t>Flatt stangastál sv.25x40mm</t>
  </si>
  <si>
    <t>532540</t>
  </si>
  <si>
    <t>Flatt stangastál sbl.25x40mm</t>
  </si>
  <si>
    <t>542550</t>
  </si>
  <si>
    <t>Flatt stangastál sv.25x50mm</t>
  </si>
  <si>
    <t>542560</t>
  </si>
  <si>
    <t>Flatt stangastál sv.25x60mm</t>
  </si>
  <si>
    <t>542570</t>
  </si>
  <si>
    <t>Flatt stangastál sv.25x70mm</t>
  </si>
  <si>
    <t>542580</t>
  </si>
  <si>
    <t>Flatt stangastál sv.25x80mm</t>
  </si>
  <si>
    <t>532580</t>
  </si>
  <si>
    <t>Flatt stangastál sbl.25x80mm</t>
  </si>
  <si>
    <t>542581</t>
  </si>
  <si>
    <t>Flatt stangastál sv.25x100mm</t>
  </si>
  <si>
    <t>532581</t>
  </si>
  <si>
    <t>Flatt stangastál sbl.25x100mm</t>
  </si>
  <si>
    <t>532585</t>
  </si>
  <si>
    <t>Flatt stangastál sbl.25x150mm</t>
  </si>
  <si>
    <t>542587</t>
  </si>
  <si>
    <t>Flatt stangastál sv.25x200mm</t>
  </si>
  <si>
    <t>532590</t>
  </si>
  <si>
    <t>Flatt stangastál sbl.25x200mm</t>
  </si>
  <si>
    <t>542589</t>
  </si>
  <si>
    <t>Flatt stangastál sv.25x300mm</t>
  </si>
  <si>
    <t>542595</t>
  </si>
  <si>
    <t>Flatt stangastál sv.25x400mm</t>
  </si>
  <si>
    <t>543050</t>
  </si>
  <si>
    <t>Flatt stangastál sv.30x50mm</t>
  </si>
  <si>
    <t>543060</t>
  </si>
  <si>
    <t>Flatt stangastál sv.30x60mm</t>
  </si>
  <si>
    <t>543070</t>
  </si>
  <si>
    <t>Flatt stangastál sv.30x70mm</t>
  </si>
  <si>
    <t>543080</t>
  </si>
  <si>
    <t>Flatt stangastál sv.30x80mm</t>
  </si>
  <si>
    <t>543081</t>
  </si>
  <si>
    <t>Flatt stangastál sv.30x100mm</t>
  </si>
  <si>
    <t>543082</t>
  </si>
  <si>
    <t>Flatt stangastál sv.30x120mm</t>
  </si>
  <si>
    <t>543085</t>
  </si>
  <si>
    <t>Flatt stangastál sv.30x150mm</t>
  </si>
  <si>
    <t>533095</t>
  </si>
  <si>
    <t>Flatt stangastál sbl.30x250mm</t>
  </si>
  <si>
    <t>543095</t>
  </si>
  <si>
    <t>Flatt stangastál sv.30x250mm</t>
  </si>
  <si>
    <t>544060</t>
  </si>
  <si>
    <t>Flatt stangstál 60x40 mm S235</t>
  </si>
  <si>
    <t>544070</t>
  </si>
  <si>
    <t>Flatt stangastál sv.40x70mm</t>
  </si>
  <si>
    <t>545030</t>
  </si>
  <si>
    <t>Kranaspor 50*30 mm  S355JO</t>
  </si>
  <si>
    <t>St.37-2K</t>
  </si>
  <si>
    <t>DIN 17100/1652</t>
  </si>
  <si>
    <t>17100/1652</t>
  </si>
  <si>
    <t>DIN 668, h11</t>
  </si>
  <si>
    <t>FLATSTÁL</t>
  </si>
  <si>
    <t>Formstaðall</t>
  </si>
  <si>
    <t>DIN 174</t>
  </si>
  <si>
    <t>Yfirborð:</t>
  </si>
  <si>
    <t>Slétt og kalddregið</t>
  </si>
  <si>
    <t>3 og 6 mtr.</t>
  </si>
  <si>
    <t>660210</t>
  </si>
  <si>
    <t>Vélastál flatt 2x10mm</t>
  </si>
  <si>
    <t>660310</t>
  </si>
  <si>
    <t>Vélastál flatt 3x10mm</t>
  </si>
  <si>
    <t>660312</t>
  </si>
  <si>
    <t>Vélastál flatt 3x12mm</t>
  </si>
  <si>
    <t>660315</t>
  </si>
  <si>
    <t>Vélastál flatt 3x15mm</t>
  </si>
  <si>
    <t>660320</t>
  </si>
  <si>
    <t>Vélastál flatt 3x20mm</t>
  </si>
  <si>
    <t>660325</t>
  </si>
  <si>
    <t>Vélastál flatt 3x25mm</t>
  </si>
  <si>
    <t>660330</t>
  </si>
  <si>
    <t>Vélastál flatt 3x30mm</t>
  </si>
  <si>
    <t>660340</t>
  </si>
  <si>
    <t>Vélastál flatt 3x40mm</t>
  </si>
  <si>
    <t>660420</t>
  </si>
  <si>
    <t>Vélastál flatt 4x20mm</t>
  </si>
  <si>
    <t>660425</t>
  </si>
  <si>
    <t>Vélastál flatt 4x25mm</t>
  </si>
  <si>
    <t>660520</t>
  </si>
  <si>
    <t>Vélastál flatt 5x20mm</t>
  </si>
  <si>
    <t>660525</t>
  </si>
  <si>
    <t>Vélastál flatt 5x25mm</t>
  </si>
  <si>
    <t>660530</t>
  </si>
  <si>
    <t>Vélastál flatt 5x30mm</t>
  </si>
  <si>
    <t>660540</t>
  </si>
  <si>
    <t>Vélastál flatt 5x40mm</t>
  </si>
  <si>
    <t>660550</t>
  </si>
  <si>
    <t>Vélastál flatt 5x50mm</t>
  </si>
  <si>
    <t>660620</t>
  </si>
  <si>
    <t>Vélastál flatt 6x20mm</t>
  </si>
  <si>
    <t>660625</t>
  </si>
  <si>
    <t>Vélastál flatt 6x25mm</t>
  </si>
  <si>
    <t>660630</t>
  </si>
  <si>
    <t>Vélastál flatt 6x30mm</t>
  </si>
  <si>
    <t>660640</t>
  </si>
  <si>
    <t>Vélastál flatt 6x40mm</t>
  </si>
  <si>
    <t>660650</t>
  </si>
  <si>
    <t>Vélastál flatt 6x50mm</t>
  </si>
  <si>
    <t>660660</t>
  </si>
  <si>
    <t>Vélastál flatt 6x60mm</t>
  </si>
  <si>
    <t>660820</t>
  </si>
  <si>
    <t>Vélastál flatt 8x20mm</t>
  </si>
  <si>
    <t>660825</t>
  </si>
  <si>
    <t>Vélastál flatt 8x25mm</t>
  </si>
  <si>
    <t>660830</t>
  </si>
  <si>
    <t>Vélastál flatt 8x30mm</t>
  </si>
  <si>
    <t>660840</t>
  </si>
  <si>
    <t>Vélastál flatt 8x40mm</t>
  </si>
  <si>
    <t>660850</t>
  </si>
  <si>
    <t>Vélastál flatt 8x50mm</t>
  </si>
  <si>
    <t>660860</t>
  </si>
  <si>
    <t>Vélastál flatt 8x60mm</t>
  </si>
  <si>
    <t>661020</t>
  </si>
  <si>
    <t>Vélastál flatt 10x20mm</t>
  </si>
  <si>
    <t>661025</t>
  </si>
  <si>
    <t>Vélastál flatt 10x25mm</t>
  </si>
  <si>
    <t>661030</t>
  </si>
  <si>
    <t>Vélastál flatt 10x30mm</t>
  </si>
  <si>
    <t>661040</t>
  </si>
  <si>
    <t>Vélastál flatt 10x40mm</t>
  </si>
  <si>
    <t>661050</t>
  </si>
  <si>
    <t>Vélastál flatt 10x50mm</t>
  </si>
  <si>
    <t>661060</t>
  </si>
  <si>
    <t>Vélastál flatt 10x60mm</t>
  </si>
  <si>
    <t>661070</t>
  </si>
  <si>
    <t>Vélastál flatt 10x70mm</t>
  </si>
  <si>
    <t>661080</t>
  </si>
  <si>
    <t>Vélastál flatt 10x80mm</t>
  </si>
  <si>
    <t>661081</t>
  </si>
  <si>
    <t>Vélastál flatt 10x100mm</t>
  </si>
  <si>
    <t>3 og 6 Mtr.</t>
  </si>
  <si>
    <t>661082</t>
  </si>
  <si>
    <t>Vélastál flatt 10x120mm</t>
  </si>
  <si>
    <t>661230</t>
  </si>
  <si>
    <t>Vélastál flatt 12x30mm</t>
  </si>
  <si>
    <t>661240</t>
  </si>
  <si>
    <t>Vélastál flatt 12x40mm</t>
  </si>
  <si>
    <t>661250</t>
  </si>
  <si>
    <t>Vélastál flatt 12x50mm</t>
  </si>
  <si>
    <t>661260</t>
  </si>
  <si>
    <t>Vélastál flatt 12x60mm</t>
  </si>
  <si>
    <t>661280</t>
  </si>
  <si>
    <t>Vélastál flatt 12x80mm</t>
  </si>
  <si>
    <t>661520</t>
  </si>
  <si>
    <t>Vélastál flatt 15x20mm</t>
  </si>
  <si>
    <t>661550</t>
  </si>
  <si>
    <t>Vélastál flatt 15x50mm</t>
  </si>
  <si>
    <t>661560</t>
  </si>
  <si>
    <t>Vélastál flatt 15x60mm</t>
  </si>
  <si>
    <t>661640</t>
  </si>
  <si>
    <t>Vélastál flatt 16x40mm</t>
  </si>
  <si>
    <t>662070</t>
  </si>
  <si>
    <t>Vélastál flatt 20x70mm</t>
  </si>
  <si>
    <t>LUNNINGAJÁRN</t>
  </si>
  <si>
    <t>617120</t>
  </si>
  <si>
    <t>Lunningajárn  7x120mm sbl/gr</t>
  </si>
  <si>
    <t>618100</t>
  </si>
  <si>
    <t>Lunningajárn  8x100mm sbl/gr</t>
  </si>
  <si>
    <t>618120</t>
  </si>
  <si>
    <t>Lunningajárn  8x120mm sbl/gr</t>
  </si>
  <si>
    <t>619140</t>
  </si>
  <si>
    <t>Lunningajárn  8x140mm sbl/gr</t>
  </si>
  <si>
    <t>618160</t>
  </si>
  <si>
    <t>Lunningajárn  8x160mm sbl/gr</t>
  </si>
  <si>
    <t>618180</t>
  </si>
  <si>
    <t>Lunningajárn  8x180mm sbl/gr</t>
  </si>
  <si>
    <t>619180</t>
  </si>
  <si>
    <t>Lunningajárn 10x180mm sbl/gr</t>
  </si>
  <si>
    <t xml:space="preserve">Gæði: </t>
  </si>
  <si>
    <t>S235JRG2</t>
  </si>
  <si>
    <t>St. 37.2</t>
  </si>
  <si>
    <t>HEITVALSAÐAR</t>
  </si>
  <si>
    <t>EN10025-93</t>
  </si>
  <si>
    <t>DIN 17100</t>
  </si>
  <si>
    <t>PLÖTUR</t>
  </si>
  <si>
    <t xml:space="preserve"> Málvik:</t>
  </si>
  <si>
    <t xml:space="preserve"> EN 10029</t>
  </si>
  <si>
    <t xml:space="preserve"> DIN 1543</t>
  </si>
  <si>
    <t>St. 37-2</t>
  </si>
  <si>
    <t>290301</t>
  </si>
  <si>
    <t>Sv.plötur  3,0x1000x2000mm</t>
  </si>
  <si>
    <t>Stk.</t>
  </si>
  <si>
    <t>290323</t>
  </si>
  <si>
    <t>Sbl.plötur 3,0x1500x3000mm</t>
  </si>
  <si>
    <t>290303</t>
  </si>
  <si>
    <t>Sv.plötur  3,0x1500x3000mm</t>
  </si>
  <si>
    <t>290401</t>
  </si>
  <si>
    <t>Sv.plötur  4,0x1000x2000mm</t>
  </si>
  <si>
    <t>290400</t>
  </si>
  <si>
    <t>Sbl.plötur 4,0x1000x2000mm</t>
  </si>
  <si>
    <t>290426</t>
  </si>
  <si>
    <t>Sbl.plötur 4,0x1500x3000mm</t>
  </si>
  <si>
    <t>290403</t>
  </si>
  <si>
    <t>Sv.plötur  4,0x1500x3000mm</t>
  </si>
  <si>
    <t>290501</t>
  </si>
  <si>
    <t>Sv.plötur  5,0x1000x2000mm</t>
  </si>
  <si>
    <t>290500</t>
  </si>
  <si>
    <t>Sbl.plötur 5,0x1000x2000mm</t>
  </si>
  <si>
    <t>290523</t>
  </si>
  <si>
    <t>Sbl.plötur 5,0x1500x3000mm</t>
  </si>
  <si>
    <t>290503</t>
  </si>
  <si>
    <t>Sv.plötur  5,0x1500x3000mm</t>
  </si>
  <si>
    <t>290601</t>
  </si>
  <si>
    <t>Sv.plötur  6,0x1000x2000mm</t>
  </si>
  <si>
    <t>290600</t>
  </si>
  <si>
    <t>Sbl.plötur 6,0x1000x2000mm</t>
  </si>
  <si>
    <t>290623</t>
  </si>
  <si>
    <t>Sbl.plötur 6,0x1500x3000mm</t>
  </si>
  <si>
    <t>290603</t>
  </si>
  <si>
    <t>Sv.plötur  6,0x1500x3000mm</t>
  </si>
  <si>
    <t>290801</t>
  </si>
  <si>
    <t>Sv.plötur  8,0x1000x2000mm</t>
  </si>
  <si>
    <t>290800</t>
  </si>
  <si>
    <t>Sbl.plötur 8,0x1000x2000mm</t>
  </si>
  <si>
    <t>290823</t>
  </si>
  <si>
    <t>Sbl.plötur 8,0x1500x3000mm</t>
  </si>
  <si>
    <t>290803</t>
  </si>
  <si>
    <t>Sv.plötur  8,0x1500x3000mm</t>
  </si>
  <si>
    <t>291001</t>
  </si>
  <si>
    <t>Sv.plötur 10,0x1000x2000mm</t>
  </si>
  <si>
    <t>291000</t>
  </si>
  <si>
    <t>Sbl.plötur 10,0x1000x2000mm</t>
  </si>
  <si>
    <t>291023</t>
  </si>
  <si>
    <t>Sbl.plötur 10,0x1500x3000mm</t>
  </si>
  <si>
    <t>291003</t>
  </si>
  <si>
    <t>Sv.plötur 10,0x1500x3000mm</t>
  </si>
  <si>
    <t>291029</t>
  </si>
  <si>
    <t>Sbl.plötur 10x1960x5950mm</t>
  </si>
  <si>
    <t>291200</t>
  </si>
  <si>
    <t>Sv.plötur 12,0x1000x2000mm</t>
  </si>
  <si>
    <t>291201</t>
  </si>
  <si>
    <t>Sbl.plötur 12,0x1000x2000mm</t>
  </si>
  <si>
    <t>291204</t>
  </si>
  <si>
    <t>Sbl.plötur 12,0x1500x3000mm</t>
  </si>
  <si>
    <t>291203</t>
  </si>
  <si>
    <t>Sv.plötur 12,0x1500x3000mm</t>
  </si>
  <si>
    <t>291500</t>
  </si>
  <si>
    <t>Sv.plötur 15,0x1000x2000mm</t>
  </si>
  <si>
    <t>291501</t>
  </si>
  <si>
    <t>Sbl.plötur 15,0x1000x2000mm</t>
  </si>
  <si>
    <t>291503</t>
  </si>
  <si>
    <t>Sv.plötur 15,0x1500x3000mm</t>
  </si>
  <si>
    <t>291504</t>
  </si>
  <si>
    <t>Sbl.plötur 15,0x1500x3000mm</t>
  </si>
  <si>
    <t>292000</t>
  </si>
  <si>
    <t>Sv.plötur 20,0x1000x2000mm</t>
  </si>
  <si>
    <t>292001</t>
  </si>
  <si>
    <t>Sbl.plötur 20,0x1000x2000mm</t>
  </si>
  <si>
    <t>292002</t>
  </si>
  <si>
    <t>Sv.pl. 20,0x1000x2000mm S355</t>
  </si>
  <si>
    <t>292203</t>
  </si>
  <si>
    <t>Sv.plötur 20,0x1500x3000mm</t>
  </si>
  <si>
    <t>292500</t>
  </si>
  <si>
    <t>Sv.plötur 25,0x1000x2000mm</t>
  </si>
  <si>
    <t>292503</t>
  </si>
  <si>
    <t>Sv.plötur 25,0x1500x3000mm</t>
  </si>
  <si>
    <t>293001</t>
  </si>
  <si>
    <t>Sv.plötur 30,0x1000x2000mm</t>
  </si>
  <si>
    <t>293003</t>
  </si>
  <si>
    <t>Sbl.plötur 30,0x1000x2000mm</t>
  </si>
  <si>
    <t>293503</t>
  </si>
  <si>
    <t>Sv.plötur 30,0x1500x3000mm</t>
  </si>
  <si>
    <t>294004</t>
  </si>
  <si>
    <t>Sv.plötur 40,0x1000x2000mm</t>
  </si>
  <si>
    <t>Fe Pe 01</t>
  </si>
  <si>
    <t>St. 12.03</t>
  </si>
  <si>
    <t>KALDVALSAÐAR</t>
  </si>
  <si>
    <t>EN 10130</t>
  </si>
  <si>
    <t>DIN 1623/1</t>
  </si>
  <si>
    <t>Formstaðall og málfrávik:</t>
  </si>
  <si>
    <t>DIN 1541</t>
  </si>
  <si>
    <t>DIN 1623</t>
  </si>
  <si>
    <t>330070</t>
  </si>
  <si>
    <t>Boddístál 1,00x1250x2500mm</t>
  </si>
  <si>
    <t>3311839</t>
  </si>
  <si>
    <t>Möskvat.pl 2500x1250x4,5/3 sv</t>
  </si>
  <si>
    <t>3311841</t>
  </si>
  <si>
    <t>Möskvat.pl 2500x1250x4,5/3galv</t>
  </si>
  <si>
    <t>330080</t>
  </si>
  <si>
    <t>Kaldv.pl. 0,80x1250x2500mm</t>
  </si>
  <si>
    <t>330101</t>
  </si>
  <si>
    <t>Kaldv.pl. 1,00x1250x2500mm</t>
  </si>
  <si>
    <t>330126</t>
  </si>
  <si>
    <t>Kaldv.pl. 1,25x1250x2500mm</t>
  </si>
  <si>
    <t>330128</t>
  </si>
  <si>
    <t>Kaldv.pl. 1,25x1500x3000mm</t>
  </si>
  <si>
    <t>330150</t>
  </si>
  <si>
    <t>Kaldv.pl. 1,50x1000x2000mm</t>
  </si>
  <si>
    <t>330151</t>
  </si>
  <si>
    <t>Kaldv.pl. 1,50x1250x2500mm</t>
  </si>
  <si>
    <t>330153</t>
  </si>
  <si>
    <t>Kaldv.pl. 1,50x1500x3000mm</t>
  </si>
  <si>
    <t>330100</t>
  </si>
  <si>
    <t>Kaldv.pl. 1,50x 150x3500mm</t>
  </si>
  <si>
    <t>330201</t>
  </si>
  <si>
    <t>Kaldv.pl. 2,00x1250x2500mm</t>
  </si>
  <si>
    <t>330202</t>
  </si>
  <si>
    <t>Kaldv.pl. 2,00x1500x3000mm</t>
  </si>
  <si>
    <t>330252</t>
  </si>
  <si>
    <t>Kaldv.pl. 2,50x1250x2500mm</t>
  </si>
  <si>
    <t>330301</t>
  </si>
  <si>
    <t>Kaldv.pl. 3,00x1250x2500mm</t>
  </si>
  <si>
    <t>Fl. Grade A með DNV skírt.</t>
  </si>
  <si>
    <t>D.N. Veritas og/eða Lloyd's</t>
  </si>
  <si>
    <t>EN 10029</t>
  </si>
  <si>
    <t>Skírteini:</t>
  </si>
  <si>
    <t>EN 10204, DIN 50049-1B/3.1.C</t>
  </si>
  <si>
    <t xml:space="preserve">PLÖTUR  </t>
  </si>
  <si>
    <t>Sandblásið SA 2,5 og grunnað</t>
  </si>
  <si>
    <t>SKIPASTÁL</t>
  </si>
  <si>
    <t>GRADE A</t>
  </si>
  <si>
    <t>280426</t>
  </si>
  <si>
    <t>Skipast. 4x2000x6000 MM</t>
  </si>
  <si>
    <t>280526</t>
  </si>
  <si>
    <t>Skipast. 5x2000x6000 MM</t>
  </si>
  <si>
    <t>280626</t>
  </si>
  <si>
    <t>Skipast. 6x2000x6000 MM</t>
  </si>
  <si>
    <t>280726</t>
  </si>
  <si>
    <t>Skipast. 7x2000x6000 MM</t>
  </si>
  <si>
    <t>280826</t>
  </si>
  <si>
    <t>Skipast. 8x2000x6000 MM</t>
  </si>
  <si>
    <t>280829</t>
  </si>
  <si>
    <t>Skipast. 8x2000x8000 mm</t>
  </si>
  <si>
    <t>281026</t>
  </si>
  <si>
    <t>Skipast.10x2000x6000 MM</t>
  </si>
  <si>
    <t>281226</t>
  </si>
  <si>
    <t>Skipast.12x2000x6000 MM</t>
  </si>
  <si>
    <t>281526</t>
  </si>
  <si>
    <t>Skipast.15x2000x6000 MM</t>
  </si>
  <si>
    <t>281625</t>
  </si>
  <si>
    <t>Skipast.16x2000x6000 MM</t>
  </si>
  <si>
    <t>321629</t>
  </si>
  <si>
    <t>Plötustál 16x2000x6000 mm P265</t>
  </si>
  <si>
    <t>282026</t>
  </si>
  <si>
    <t>Skipast.20x2000x6000 MM</t>
  </si>
  <si>
    <t>282526</t>
  </si>
  <si>
    <t>Skipast.25x2000x6000 MM</t>
  </si>
  <si>
    <t>283026</t>
  </si>
  <si>
    <t>Skipast.30x2000x6000 MM</t>
  </si>
  <si>
    <t>284026</t>
  </si>
  <si>
    <t>Skipast.40x2000x6000 MM</t>
  </si>
  <si>
    <t>St. 02Z, 275 NA</t>
  </si>
  <si>
    <t>EN 10142</t>
  </si>
  <si>
    <t>DIN 17162</t>
  </si>
  <si>
    <t>DIN 59232</t>
  </si>
  <si>
    <t>GALV.  PLÖTUR</t>
  </si>
  <si>
    <t>Heitzinkhúðun 275 g/ferm.</t>
  </si>
  <si>
    <t>EN 10143</t>
  </si>
  <si>
    <t>St. 02-Z-275-N-A</t>
  </si>
  <si>
    <t>340051</t>
  </si>
  <si>
    <t>Galv.pl. 0,50x1250x2500mm</t>
  </si>
  <si>
    <t>340061</t>
  </si>
  <si>
    <t>Galv.pl. 0,60x1250x2500mm</t>
  </si>
  <si>
    <t>340062</t>
  </si>
  <si>
    <t>Galv.pl. 0,60x1500x3000mm</t>
  </si>
  <si>
    <t>340081</t>
  </si>
  <si>
    <t>Galv.pl. 0,80x1250x2500mm</t>
  </si>
  <si>
    <t>340082</t>
  </si>
  <si>
    <t>Galv.pl. 0,80x1500x3000mm</t>
  </si>
  <si>
    <t>340101</t>
  </si>
  <si>
    <t>Galv.pl. 1,00x1250x2500mm</t>
  </si>
  <si>
    <t>340102</t>
  </si>
  <si>
    <t>Galv.pl. 1,00x1500x3000mm</t>
  </si>
  <si>
    <t>340121</t>
  </si>
  <si>
    <t>Galv.pl. 1,25x1250x2500mm</t>
  </si>
  <si>
    <t>340122</t>
  </si>
  <si>
    <t>Galv.pl. 1.25x1500x3000mm</t>
  </si>
  <si>
    <t>340151</t>
  </si>
  <si>
    <t>Galv.pl. 1,50x1250x2500mm</t>
  </si>
  <si>
    <t>340153</t>
  </si>
  <si>
    <t>Galv.pl. 1,50x1500x3000mm</t>
  </si>
  <si>
    <t>340201</t>
  </si>
  <si>
    <t>Galv.pl. 2,00x1250x2500mm</t>
  </si>
  <si>
    <t>340203</t>
  </si>
  <si>
    <t>Galv.pl. 2,00x1500x3000mm</t>
  </si>
  <si>
    <t>340301</t>
  </si>
  <si>
    <t>Galv.pl. 3,00x1250x2500mm</t>
  </si>
  <si>
    <t>340303</t>
  </si>
  <si>
    <t>Galv.pl. 3,00x1500x3000mm</t>
  </si>
  <si>
    <t>St. 12.ZE</t>
  </si>
  <si>
    <t>EN 10152, DIN 1623/17136</t>
  </si>
  <si>
    <t>RAFGALV.</t>
  </si>
  <si>
    <t>St. 12,03</t>
  </si>
  <si>
    <t>350059</t>
  </si>
  <si>
    <t>Aluzink slétt 0,70x1000x2000mm</t>
  </si>
  <si>
    <t>350070</t>
  </si>
  <si>
    <t>Rafgalv.pl. 0,60x1250x2500mm</t>
  </si>
  <si>
    <t>350080</t>
  </si>
  <si>
    <t>Rafgalv.pl. 0,80x1250x2500mm</t>
  </si>
  <si>
    <t>350101</t>
  </si>
  <si>
    <t>Rafgalv.pl. 1,00x1250x2500mm</t>
  </si>
  <si>
    <t>350121</t>
  </si>
  <si>
    <t>Rafgalv.pl. 1,25x1250x2500mm</t>
  </si>
  <si>
    <t>350151</t>
  </si>
  <si>
    <t>Rafgalv.pl. 1,50x1250x2500mm</t>
  </si>
  <si>
    <t>350153</t>
  </si>
  <si>
    <t>Rafgalv.pl. 1,50x1500x3000mm</t>
  </si>
  <si>
    <t>350201</t>
  </si>
  <si>
    <t>Rafgalv.pl. 2,00x1250x2500mm</t>
  </si>
  <si>
    <t>EN 10025-93</t>
  </si>
  <si>
    <t>GÓLFPLÖTUR</t>
  </si>
  <si>
    <t>DIN 1543</t>
  </si>
  <si>
    <t>303014</t>
  </si>
  <si>
    <t>Riffl.pl.3/5x1500x3000mm svart</t>
  </si>
  <si>
    <t>303016</t>
  </si>
  <si>
    <t>Riffl.pl.3/5x1500x3000mm sbl.</t>
  </si>
  <si>
    <t>304516</t>
  </si>
  <si>
    <t>Riffl.pl.4/6x1500x3000mm sbl.</t>
  </si>
  <si>
    <t>304517</t>
  </si>
  <si>
    <t>Riffl.pl.4/6x1500x3000mm sv.</t>
  </si>
  <si>
    <t>305015</t>
  </si>
  <si>
    <t>Riffl.pl.5/7x2500x1250mm svart</t>
  </si>
  <si>
    <t>305016</t>
  </si>
  <si>
    <t>Riffl.pl.5/7x1500x3000mm sbl.</t>
  </si>
  <si>
    <t>305017</t>
  </si>
  <si>
    <t>Riffl.pl.5/7x1500x3000mm sv.</t>
  </si>
  <si>
    <t>306016</t>
  </si>
  <si>
    <t>Riffl.pl.6/8x1500x3000mm sbl.</t>
  </si>
  <si>
    <t>308016</t>
  </si>
  <si>
    <t>Riffl.pl.8/10x1500x3000mm sbl.</t>
  </si>
  <si>
    <t>CORTEN PLÖTUR</t>
  </si>
  <si>
    <t>310203</t>
  </si>
  <si>
    <t>CORTEN STÁL 2x1500x3000 MM</t>
  </si>
  <si>
    <t>310303</t>
  </si>
  <si>
    <t>CORTEN STÁL 3x1500x3000 MM</t>
  </si>
  <si>
    <t>310403</t>
  </si>
  <si>
    <t>CORTEN STÁL 4x3000x1500 MM</t>
  </si>
  <si>
    <t>310505</t>
  </si>
  <si>
    <t>CORTEN STÁL 5x2500x1250 MM</t>
  </si>
  <si>
    <t>310503</t>
  </si>
  <si>
    <t>CORTEN STÁL 5x3000x1500 MM</t>
  </si>
  <si>
    <t>310603</t>
  </si>
  <si>
    <t>CORTEN STÁL 6x3000x1500 MM</t>
  </si>
  <si>
    <t>DC 01</t>
  </si>
  <si>
    <t>D235JRG2</t>
  </si>
  <si>
    <t>GATAPLÖTUR</t>
  </si>
  <si>
    <t>svart</t>
  </si>
  <si>
    <t>SVARTAR</t>
  </si>
  <si>
    <t>373310524</t>
  </si>
  <si>
    <t>Gatp.sv 1,0x1000x2000mm R3T5</t>
  </si>
  <si>
    <t>373311459</t>
  </si>
  <si>
    <t>Gatp.sm 1,0x1000x2000mm 9,8x15</t>
  </si>
  <si>
    <t>373310525</t>
  </si>
  <si>
    <t>Gatp.sv 1,5x1000x2000mm R3T5</t>
  </si>
  <si>
    <t>373310863</t>
  </si>
  <si>
    <t>Gatp.sv 1,5x1000x2000mm R5T7,5</t>
  </si>
  <si>
    <t>373311364</t>
  </si>
  <si>
    <t>Gatp.sv 1,5x1000x2000mm C10U12</t>
  </si>
  <si>
    <t>373311365</t>
  </si>
  <si>
    <t>Gatp.sv 1,5x1000x2000mm C10U15</t>
  </si>
  <si>
    <t>373311362</t>
  </si>
  <si>
    <t>Gatp.sv 1,5x1000x2000mm C10U24</t>
  </si>
  <si>
    <t>373311363</t>
  </si>
  <si>
    <t>Gatp.sv 1,5x1000x2000mm C15U20</t>
  </si>
  <si>
    <t>373311471</t>
  </si>
  <si>
    <t>Gatp.sm 1,5x1000x2000 19x12,23</t>
  </si>
  <si>
    <t>373311366</t>
  </si>
  <si>
    <t>Gatp.sv 1,5x1250x2500mm C10U12</t>
  </si>
  <si>
    <t>373310526</t>
  </si>
  <si>
    <t>Gatp.sv 2,0x1000x2000mm R3T5</t>
  </si>
  <si>
    <t>373310888</t>
  </si>
  <si>
    <t>Gatp.sv 2,0x1000x2000mm R5T8</t>
  </si>
  <si>
    <t>373311008</t>
  </si>
  <si>
    <t>Gatp.sv 2,0x1000x2000mm R10T12</t>
  </si>
  <si>
    <t>373311408</t>
  </si>
  <si>
    <t>Gatp.sv 2,0x1000x2000mm C10U12</t>
  </si>
  <si>
    <t>373311475</t>
  </si>
  <si>
    <t>Gatp.sm 2,0x1000x2000 19x12,23</t>
  </si>
  <si>
    <t>373310762</t>
  </si>
  <si>
    <t>Gatp.sv 3,0x1000x2000mm R4T6</t>
  </si>
  <si>
    <t>373310889</t>
  </si>
  <si>
    <t>Gatp.sv 3,0x1000x2000mm R5T8</t>
  </si>
  <si>
    <t>373310919</t>
  </si>
  <si>
    <t>Gatp.sv 3,0x1000x2000mm R6T9</t>
  </si>
  <si>
    <t>373311013</t>
  </si>
  <si>
    <t>Gatp.sv 3,0x1000x2000mm R10T15</t>
  </si>
  <si>
    <t>373311144</t>
  </si>
  <si>
    <t>Gatp.sv 3,0x1000x2000mm R15T20</t>
  </si>
  <si>
    <t>373310890</t>
  </si>
  <si>
    <t>Gatp.sv 4,0x1000x2000mm R5T8</t>
  </si>
  <si>
    <t>373311026</t>
  </si>
  <si>
    <t>Gatp.sv 5,0x1000x2000mm R10T15</t>
  </si>
  <si>
    <t>373310967</t>
  </si>
  <si>
    <t>Gatp.sv 6,0x1000x2000mm R8T12</t>
  </si>
  <si>
    <t>373311027</t>
  </si>
  <si>
    <t>Gatp.sv 6,0x1000x2000mm R10T15</t>
  </si>
  <si>
    <t>373311019</t>
  </si>
  <si>
    <t>Gatp.sv 8,0x1000x2000mm R10T16</t>
  </si>
  <si>
    <t>373311020</t>
  </si>
  <si>
    <t>Gatp.sv 8,0x1250x2500mm R10T16</t>
  </si>
  <si>
    <t>373330350</t>
  </si>
  <si>
    <t>Gatp.PVC 1,00x1000x2000m</t>
  </si>
  <si>
    <t>Galvanhúðað - 5Z</t>
  </si>
  <si>
    <t>GALV</t>
  </si>
  <si>
    <t>373210532</t>
  </si>
  <si>
    <t>Gatp.gv 0,75x1000x2000mm R3T5</t>
  </si>
  <si>
    <t>373210535</t>
  </si>
  <si>
    <t>Gatp.gv 0,75x1250x2500mm R3T5</t>
  </si>
  <si>
    <t>373210538</t>
  </si>
  <si>
    <t>Gatp.gv 1,0x1500x3000mm R3T5</t>
  </si>
  <si>
    <t>373210110</t>
  </si>
  <si>
    <t>Gatp.gv 1,0x1000x2000mm R5T10</t>
  </si>
  <si>
    <t>373210537</t>
  </si>
  <si>
    <t>Gatp.gv 1,5x1000x2000mm R3T5</t>
  </si>
  <si>
    <t>373310763</t>
  </si>
  <si>
    <t>Gatp.gv 4,0x1000x2000mm R4T6</t>
  </si>
  <si>
    <t>Heitgalvaniserað, 70 mikron</t>
  </si>
  <si>
    <t>RISTAR</t>
  </si>
  <si>
    <t>Stærð:</t>
  </si>
  <si>
    <t>Lgd 6000 mm, br. 1000 mm</t>
  </si>
  <si>
    <t>RISTARÞREP OG</t>
  </si>
  <si>
    <t>FESTINGAR</t>
  </si>
  <si>
    <t>361130</t>
  </si>
  <si>
    <t>Rist 6000x1000/34x51/25X3 GALV</t>
  </si>
  <si>
    <t>361133</t>
  </si>
  <si>
    <t>Rist 6100x1000/34x51/30x3 Galv</t>
  </si>
  <si>
    <t>361135</t>
  </si>
  <si>
    <t>Rist 6100x1000/34x51/40x3 Galv</t>
  </si>
  <si>
    <t>361250</t>
  </si>
  <si>
    <t>Rist   500x1000/34x50/25x2</t>
  </si>
  <si>
    <t>361275</t>
  </si>
  <si>
    <t>Rist   750x1000/34x50/25x2</t>
  </si>
  <si>
    <t>361290</t>
  </si>
  <si>
    <t>Rist   900x1000/34x50/25x2</t>
  </si>
  <si>
    <t>361300</t>
  </si>
  <si>
    <t>Rist 1000x1000/34x50/25x2</t>
  </si>
  <si>
    <t>361140</t>
  </si>
  <si>
    <t>Ristarþrep  600x240/34x50/30x2</t>
  </si>
  <si>
    <t>361141</t>
  </si>
  <si>
    <t>Ristarþrep  700x240/34x50/30x2</t>
  </si>
  <si>
    <t>361144</t>
  </si>
  <si>
    <t>Ristarþrep  800x240/34x50/30x2</t>
  </si>
  <si>
    <t>361143</t>
  </si>
  <si>
    <t>Ristarþrep  800x270/34x50/30x2</t>
  </si>
  <si>
    <t>361208</t>
  </si>
  <si>
    <t>Rist.þrep 800x305/34x38/30x3</t>
  </si>
  <si>
    <t>361145</t>
  </si>
  <si>
    <t>Ristarþrep  800x305/34x50/30x2</t>
  </si>
  <si>
    <t>361146</t>
  </si>
  <si>
    <t>Ristarþrep  900x305/34x50/35x2</t>
  </si>
  <si>
    <t>361209</t>
  </si>
  <si>
    <t>Rist.þrep 900x305/34x38/30x3</t>
  </si>
  <si>
    <t>361147</t>
  </si>
  <si>
    <t>Ristarþrep 1000x240/34x50/35x2</t>
  </si>
  <si>
    <t>361148</t>
  </si>
  <si>
    <t>Ristarþrep 1000x240/34x38/35x2</t>
  </si>
  <si>
    <t>361150</t>
  </si>
  <si>
    <t>Ristarþrep 1000x270/34x50/35x2</t>
  </si>
  <si>
    <t>361152</t>
  </si>
  <si>
    <t>Bolti m/ró M8/55</t>
  </si>
  <si>
    <t>361154</t>
  </si>
  <si>
    <t>Undirstykki 34 MM</t>
  </si>
  <si>
    <t>361160</t>
  </si>
  <si>
    <t>Söðulskífur 34 MM</t>
  </si>
  <si>
    <t>361151</t>
  </si>
  <si>
    <t>Söðulskífur 50 MM</t>
  </si>
  <si>
    <t>361153</t>
  </si>
  <si>
    <t>J-Krókur M/ró f 25/30</t>
  </si>
  <si>
    <t>NET</t>
  </si>
  <si>
    <t>SVÖRT</t>
  </si>
  <si>
    <t>124405</t>
  </si>
  <si>
    <t>Net 40x40x4mm = 1250x2500 mm</t>
  </si>
  <si>
    <t>124400</t>
  </si>
  <si>
    <t>Net 40x40x4mm = 1500 x3000 mm</t>
  </si>
  <si>
    <t>124505</t>
  </si>
  <si>
    <t>Net 50x50x5mm = 1250x2500 mm</t>
  </si>
  <si>
    <t>124500</t>
  </si>
  <si>
    <t>Net 50x50x5mm = 1500 x3000 mm</t>
  </si>
  <si>
    <t>DIN 1014</t>
  </si>
  <si>
    <t>Svart</t>
  </si>
  <si>
    <t>FERKANTUR</t>
  </si>
  <si>
    <t>590006</t>
  </si>
  <si>
    <t>Ferk.stangastál sv.  6mm</t>
  </si>
  <si>
    <t>590009</t>
  </si>
  <si>
    <t>Ferk.stangastál sv.  8mm</t>
  </si>
  <si>
    <t>590010</t>
  </si>
  <si>
    <t>Ferk.stangastál sv. 10mm</t>
  </si>
  <si>
    <t>590012</t>
  </si>
  <si>
    <t>Ferk.stangastál sv. 12mm</t>
  </si>
  <si>
    <t>590014</t>
  </si>
  <si>
    <t>Ferk.stangastál sv. 14mm</t>
  </si>
  <si>
    <t>590016</t>
  </si>
  <si>
    <t>Ferk.stangastál sv. 16mm</t>
  </si>
  <si>
    <t>590020</t>
  </si>
  <si>
    <t>Ferk.stangastál sv. 20mm</t>
  </si>
  <si>
    <t>590025</t>
  </si>
  <si>
    <t>Ferk.stangastál sv. 25mm</t>
  </si>
  <si>
    <t>590030</t>
  </si>
  <si>
    <t>Ferk.stangastál sv. 30mm</t>
  </si>
  <si>
    <t>590032</t>
  </si>
  <si>
    <t>Ferk.stangastál sbl/gr 30mm</t>
  </si>
  <si>
    <t>590040</t>
  </si>
  <si>
    <t>Ferk.stangastál sv. 40mm</t>
  </si>
  <si>
    <t>590050</t>
  </si>
  <si>
    <t>Ferk.stangastál sv. 50mm</t>
  </si>
  <si>
    <t>590060</t>
  </si>
  <si>
    <t>Ferk.stangastál sv. 60mm</t>
  </si>
  <si>
    <t>590070</t>
  </si>
  <si>
    <t>Ferk.stangastál sv. 70mm</t>
  </si>
  <si>
    <t>St. 37,2K</t>
  </si>
  <si>
    <t>Formstaðall:</t>
  </si>
  <si>
    <t>DIN 178</t>
  </si>
  <si>
    <t>STÁL</t>
  </si>
  <si>
    <t>Slétt kalddregið</t>
  </si>
  <si>
    <t>millimetrar</t>
  </si>
  <si>
    <t>640005</t>
  </si>
  <si>
    <t>Vélastál ferk. 5x5mm</t>
  </si>
  <si>
    <t>640006</t>
  </si>
  <si>
    <t>Vélastál ferk.  6x6mm 1/4"</t>
  </si>
  <si>
    <t>640008</t>
  </si>
  <si>
    <t>Vélastál ferk.  8x8mm</t>
  </si>
  <si>
    <t>640010</t>
  </si>
  <si>
    <t>Vélastál ferk. 10x10mm</t>
  </si>
  <si>
    <t>640012</t>
  </si>
  <si>
    <t>Vélastál ferk. 12x12mm</t>
  </si>
  <si>
    <t>640014</t>
  </si>
  <si>
    <t>Vélastál ferk. 14x14mm</t>
  </si>
  <si>
    <t>640016</t>
  </si>
  <si>
    <t>Vélastál ferk. 16x16mm</t>
  </si>
  <si>
    <t>640020</t>
  </si>
  <si>
    <t>Vélastál ferk. 20x20mm</t>
  </si>
  <si>
    <t>640022</t>
  </si>
  <si>
    <t>Vélastál ferk. 22x22mm</t>
  </si>
  <si>
    <t>640025</t>
  </si>
  <si>
    <t>Vélastál ferk. 25x25mm</t>
  </si>
  <si>
    <t>640027</t>
  </si>
  <si>
    <t>Vélastál ferk. 27x27mm</t>
  </si>
  <si>
    <t>640028</t>
  </si>
  <si>
    <t>Vélastál ferk. 28x28mm</t>
  </si>
  <si>
    <t>640030</t>
  </si>
  <si>
    <t>Vélastál ferk. 30x30mm</t>
  </si>
  <si>
    <t>640040</t>
  </si>
  <si>
    <t>Vélastál ferk. 40x40mm</t>
  </si>
  <si>
    <t>640050</t>
  </si>
  <si>
    <t>Vélastál ferk. 50x50mm</t>
  </si>
  <si>
    <t>640060</t>
  </si>
  <si>
    <t>Vélastál ferk. 60x60mm</t>
  </si>
  <si>
    <t>630255</t>
  </si>
  <si>
    <t>STÁL FERKANT 5/16", 3 MTR</t>
  </si>
  <si>
    <t>630261</t>
  </si>
  <si>
    <t>STÁL FERKANT 1", 3 MTR</t>
  </si>
  <si>
    <t>SEXKANTUR</t>
  </si>
  <si>
    <t>650117</t>
  </si>
  <si>
    <t>Vélast. Sexkant. 17 mm s235 h9</t>
  </si>
  <si>
    <t>C 35</t>
  </si>
  <si>
    <t>650019</t>
  </si>
  <si>
    <t>C 35 sexkant. 19 mm Ly.mál</t>
  </si>
  <si>
    <t>650022</t>
  </si>
  <si>
    <t>C 35 sexkant. 22 mm Ly.mál</t>
  </si>
  <si>
    <t>650024</t>
  </si>
  <si>
    <t>C 35 sexkant. 24 mm Ly.mál</t>
  </si>
  <si>
    <t>650027</t>
  </si>
  <si>
    <t>C 35 sexkant. 27 mm Ly.mál</t>
  </si>
  <si>
    <t>650032</t>
  </si>
  <si>
    <t>C 35 sexkant. 32 mm Ly.mál</t>
  </si>
  <si>
    <t>650036</t>
  </si>
  <si>
    <t>C 35 sexkant. 36 mm Ly.mál</t>
  </si>
  <si>
    <t>650041</t>
  </si>
  <si>
    <t>C 35 sexkant. 41 mm Ly.mál</t>
  </si>
  <si>
    <t>650046</t>
  </si>
  <si>
    <t>C 35 sexkant. 46 mm Ly.mál</t>
  </si>
  <si>
    <t>650050</t>
  </si>
  <si>
    <t>C 35 sexkant. 50 mm Ly.mál</t>
  </si>
  <si>
    <t>650060</t>
  </si>
  <si>
    <t>C 35 sexkant. 60 mm Ly.mál</t>
  </si>
  <si>
    <t>650065</t>
  </si>
  <si>
    <t>C 35 sexkant. 65 mm Ly.mál</t>
  </si>
  <si>
    <t>S235JRG3</t>
  </si>
  <si>
    <t>DIN 1013</t>
  </si>
  <si>
    <t>RÚNJÁRN</t>
  </si>
  <si>
    <t>600062</t>
  </si>
  <si>
    <t>Rúnjárn 6mm C45+A+C/SH h11</t>
  </si>
  <si>
    <t>600070</t>
  </si>
  <si>
    <t>Fjaðurstál 7mm EN10270-1SH</t>
  </si>
  <si>
    <t>600080</t>
  </si>
  <si>
    <t>Rúnjárn sv. 8mm</t>
  </si>
  <si>
    <t>600100</t>
  </si>
  <si>
    <t>Rúnjárn sv. 10mm</t>
  </si>
  <si>
    <t>600127</t>
  </si>
  <si>
    <t>Rúnjárn sv. 12mm</t>
  </si>
  <si>
    <t>600160</t>
  </si>
  <si>
    <t>Rúnjárn sv. 16mm</t>
  </si>
  <si>
    <t>600180</t>
  </si>
  <si>
    <t>Rúnjárn sv. 18mm</t>
  </si>
  <si>
    <t>600200</t>
  </si>
  <si>
    <t>Rúnjárn sv. 20mm</t>
  </si>
  <si>
    <t>600220</t>
  </si>
  <si>
    <t>Rúnjárn sv. 22mm</t>
  </si>
  <si>
    <t>600254</t>
  </si>
  <si>
    <t>Rúnjárn sv. 25mm</t>
  </si>
  <si>
    <t>600280</t>
  </si>
  <si>
    <t>Rúnjárn sv. 28mm</t>
  </si>
  <si>
    <t>600300</t>
  </si>
  <si>
    <t>Rúnjárn sv. 30mm</t>
  </si>
  <si>
    <t>600320</t>
  </si>
  <si>
    <t>Rúnjárn sv. 32mm</t>
  </si>
  <si>
    <t>600350</t>
  </si>
  <si>
    <t>Rúnjárn sv. 35mm</t>
  </si>
  <si>
    <t>600380</t>
  </si>
  <si>
    <t>Rúnjárn sv. 38mm</t>
  </si>
  <si>
    <t>600400</t>
  </si>
  <si>
    <t>Rúnjárn sv. 40mm</t>
  </si>
  <si>
    <t>600500</t>
  </si>
  <si>
    <t>Rúnjárn sv. 50mm</t>
  </si>
  <si>
    <t>600600</t>
  </si>
  <si>
    <t>Rúnjárn sv. 60mm</t>
  </si>
  <si>
    <t>600700</t>
  </si>
  <si>
    <t>Rúnjárn sv. 70mm</t>
  </si>
  <si>
    <t>St. 37.2K</t>
  </si>
  <si>
    <t>DIN 1652</t>
  </si>
  <si>
    <t>1-30,</t>
  </si>
  <si>
    <t>31-200, h10</t>
  </si>
  <si>
    <t>DIN 175</t>
  </si>
  <si>
    <t>DIN 671. h9</t>
  </si>
  <si>
    <t>ÖXULSTÁL</t>
  </si>
  <si>
    <t>4 og 6 mtr.</t>
  </si>
  <si>
    <t>TOMMUR</t>
  </si>
  <si>
    <t>Vélastál ferk. 5/16" ( 8 mm )</t>
  </si>
  <si>
    <t>630254</t>
  </si>
  <si>
    <t>Vélastál sívalt 1"</t>
  </si>
  <si>
    <t>S 355</t>
  </si>
  <si>
    <t>ÖXULSTÁL  MM</t>
  </si>
  <si>
    <t>630003</t>
  </si>
  <si>
    <t>Vélastál sívalt  3mm</t>
  </si>
  <si>
    <t>630004</t>
  </si>
  <si>
    <t>Vélastál sívalt  4mm</t>
  </si>
  <si>
    <t>630005</t>
  </si>
  <si>
    <t>Vélastál sívalt  5mm</t>
  </si>
  <si>
    <t>630006</t>
  </si>
  <si>
    <t>Vélastál sívalt  6mm</t>
  </si>
  <si>
    <t>630007</t>
  </si>
  <si>
    <t>Vélastál sívalt 7 mm</t>
  </si>
  <si>
    <t>630008</t>
  </si>
  <si>
    <t>Vélastál sívalt  8mm</t>
  </si>
  <si>
    <t>630010</t>
  </si>
  <si>
    <t>Vélastál sívalt 10mm</t>
  </si>
  <si>
    <t>620010</t>
  </si>
  <si>
    <t>Rúnstál 10mm    S355 h9</t>
  </si>
  <si>
    <t>630011</t>
  </si>
  <si>
    <t>Vélastál sívalt 11mm</t>
  </si>
  <si>
    <t>630012</t>
  </si>
  <si>
    <t>Vélastál sívalt 12mm</t>
  </si>
  <si>
    <t>620012</t>
  </si>
  <si>
    <t>Rúnstál 12mm    S355 h9</t>
  </si>
  <si>
    <t>630013</t>
  </si>
  <si>
    <t>Vélastál sívalt 13mm</t>
  </si>
  <si>
    <t>630014</t>
  </si>
  <si>
    <t>Vélastál sívalt 14mm</t>
  </si>
  <si>
    <t>620014</t>
  </si>
  <si>
    <t>Rúnstál 14 mm   S355 h9</t>
  </si>
  <si>
    <t>630015</t>
  </si>
  <si>
    <t>Vélastál sívalt 15mm</t>
  </si>
  <si>
    <t>620015</t>
  </si>
  <si>
    <t>Rúnstál 15mm    S355 h9</t>
  </si>
  <si>
    <t>630016</t>
  </si>
  <si>
    <t>Vélastál sívalt 16mm</t>
  </si>
  <si>
    <t>620017</t>
  </si>
  <si>
    <t>Rúnstál 16mm    S355 h9</t>
  </si>
  <si>
    <t>630017</t>
  </si>
  <si>
    <t>Vélastál sívalt 17mm</t>
  </si>
  <si>
    <t>630018</t>
  </si>
  <si>
    <t>Vélastál sívalt 18mm</t>
  </si>
  <si>
    <t>630019</t>
  </si>
  <si>
    <t>Vélastál sívalt 19mm</t>
  </si>
  <si>
    <t>630020</t>
  </si>
  <si>
    <t>Vélastál sívalt 20mm</t>
  </si>
  <si>
    <t>620020</t>
  </si>
  <si>
    <t>Rúnstál 20 mm   S355 h9</t>
  </si>
  <si>
    <t>630022</t>
  </si>
  <si>
    <t>Vélastál sívalt 22mm</t>
  </si>
  <si>
    <t>630024</t>
  </si>
  <si>
    <t>Vélastál sívalt 24mm</t>
  </si>
  <si>
    <t>630025</t>
  </si>
  <si>
    <t>Vélastál sívalt 25mm</t>
  </si>
  <si>
    <t>620025</t>
  </si>
  <si>
    <t>Rúnstál 25 mm  S355 h9</t>
  </si>
  <si>
    <t>630026</t>
  </si>
  <si>
    <t>Vélastál sívalt 26mm</t>
  </si>
  <si>
    <t>630028</t>
  </si>
  <si>
    <t>Vélastál sívalt 28mm</t>
  </si>
  <si>
    <t>630030</t>
  </si>
  <si>
    <t>Vélastál sívalt 30mm</t>
  </si>
  <si>
    <t>620030</t>
  </si>
  <si>
    <t>Rúnstál 30 mm    S355 h9</t>
  </si>
  <si>
    <t>630032</t>
  </si>
  <si>
    <t>Vélastál sívalt 32mm</t>
  </si>
  <si>
    <t>630035</t>
  </si>
  <si>
    <t>Vélastál sívalt 35mm</t>
  </si>
  <si>
    <t>620035</t>
  </si>
  <si>
    <t>Rúnstál 35 mm S355 h9</t>
  </si>
  <si>
    <t>630038</t>
  </si>
  <si>
    <t>Vélastál sívalt 38mm</t>
  </si>
  <si>
    <t>630040</t>
  </si>
  <si>
    <t>Vélastál sívalt 40mm</t>
  </si>
  <si>
    <t>620040</t>
  </si>
  <si>
    <t>Rúnstál 40 mm  S355 h9</t>
  </si>
  <si>
    <t>620043</t>
  </si>
  <si>
    <t>Rúnstál 40 mm S355 Svart</t>
  </si>
  <si>
    <t>630042</t>
  </si>
  <si>
    <t>Vélastál sívalt 42mm</t>
  </si>
  <si>
    <t>630045</t>
  </si>
  <si>
    <t>Vélastál sívalt 45mm</t>
  </si>
  <si>
    <t>620046</t>
  </si>
  <si>
    <t>Rúnstál 45 mm   S355 h9</t>
  </si>
  <si>
    <t>620047</t>
  </si>
  <si>
    <t>Rúnstál 45 mm S355 Svart</t>
  </si>
  <si>
    <t>630050</t>
  </si>
  <si>
    <t>Vélastál sívalt 50mm</t>
  </si>
  <si>
    <t>620050</t>
  </si>
  <si>
    <t>Rúnstál 50 mm S355 h9</t>
  </si>
  <si>
    <t>620056</t>
  </si>
  <si>
    <t>Rúnstál 55 mm S355 Svart</t>
  </si>
  <si>
    <t>620060</t>
  </si>
  <si>
    <t>Rúnstál  60 mm   S355 h9</t>
  </si>
  <si>
    <t>620061</t>
  </si>
  <si>
    <t>Rúnstál  60 mm         CK - 45</t>
  </si>
  <si>
    <t>620065</t>
  </si>
  <si>
    <t>Rúnstál 65mm   S355 h9</t>
  </si>
  <si>
    <t>620070</t>
  </si>
  <si>
    <t>Rúnstál  70 mm   S355 h9</t>
  </si>
  <si>
    <t>620075</t>
  </si>
  <si>
    <t>Rúnstál 75mm  S355   h9</t>
  </si>
  <si>
    <t>620081</t>
  </si>
  <si>
    <t>Rúnstál 80mm   S355 h9</t>
  </si>
  <si>
    <t>630085</t>
  </si>
  <si>
    <t>Vélastál sívalt 85mm</t>
  </si>
  <si>
    <t>620091</t>
  </si>
  <si>
    <t>Rúnstál 90 mm    S355 h9</t>
  </si>
  <si>
    <t>620094</t>
  </si>
  <si>
    <t>Rúnstál 90 mm     S355 SVART</t>
  </si>
  <si>
    <t>630095</t>
  </si>
  <si>
    <t>Vélastál sívalt 95mm</t>
  </si>
  <si>
    <t>620095</t>
  </si>
  <si>
    <t>Rúnstál 95mm   S355 h9</t>
  </si>
  <si>
    <t>620101</t>
  </si>
  <si>
    <t>Rúnstál 100 mm S355 h9</t>
  </si>
  <si>
    <t>620102</t>
  </si>
  <si>
    <t>Rúnstál 100 mm svart s355</t>
  </si>
  <si>
    <t>St. 55.2K</t>
  </si>
  <si>
    <t>S-355</t>
  </si>
  <si>
    <t>620107</t>
  </si>
  <si>
    <t>Rúnstál 105 mm svart S355</t>
  </si>
  <si>
    <t>620110</t>
  </si>
  <si>
    <t>Rúnstál 110 mm     S355</t>
  </si>
  <si>
    <t>620113</t>
  </si>
  <si>
    <t>Rúnstál 110 mm    S355 h9</t>
  </si>
  <si>
    <t>620115</t>
  </si>
  <si>
    <t>Rúnstál 115 mm     S355</t>
  </si>
  <si>
    <t>620116</t>
  </si>
  <si>
    <t>Rúnstál 115 mm     S355 h9</t>
  </si>
  <si>
    <t>620121</t>
  </si>
  <si>
    <t>Rúnstál 120 mm      S355</t>
  </si>
  <si>
    <t>620122</t>
  </si>
  <si>
    <t>Rúnstál 120 mm      S355 h9</t>
  </si>
  <si>
    <t>620130</t>
  </si>
  <si>
    <t>Rúnstál 130 mm      S355</t>
  </si>
  <si>
    <t>620133</t>
  </si>
  <si>
    <t>Rúnstál 130 mm      S355 h9</t>
  </si>
  <si>
    <t>620140</t>
  </si>
  <si>
    <t>Rúnstál 140 mm      S355</t>
  </si>
  <si>
    <t>620144</t>
  </si>
  <si>
    <t>Rúnstál 140 mm      S355 h9</t>
  </si>
  <si>
    <t>620150</t>
  </si>
  <si>
    <t>Rúnstál 150 mm      S355</t>
  </si>
  <si>
    <t>620160</t>
  </si>
  <si>
    <t>Rúnstál 160 mm       S355</t>
  </si>
  <si>
    <t>620170</t>
  </si>
  <si>
    <t>Rúnstál 170 mm      S355</t>
  </si>
  <si>
    <t>620180</t>
  </si>
  <si>
    <t>Rúnstál 180 mm      S355</t>
  </si>
  <si>
    <t>620200</t>
  </si>
  <si>
    <t>Rúnstál 200 mm      S355</t>
  </si>
  <si>
    <t>620210</t>
  </si>
  <si>
    <t>Rúnstál 210 mm      S355</t>
  </si>
  <si>
    <t>620220</t>
  </si>
  <si>
    <t>Rúnstál 220 mm      S355</t>
  </si>
  <si>
    <t>620230</t>
  </si>
  <si>
    <t>Rúnstál 230 mm      S355</t>
  </si>
  <si>
    <t>620250</t>
  </si>
  <si>
    <t>Rúnstál 250 mm      S355</t>
  </si>
  <si>
    <t>620300</t>
  </si>
  <si>
    <t>Rúnstál 300 mm      S355</t>
  </si>
  <si>
    <t xml:space="preserve"> Efnisinnih:</t>
  </si>
  <si>
    <t>30CrNiMo8</t>
  </si>
  <si>
    <t>KRÓMSTÁL</t>
  </si>
  <si>
    <t>30 CRNIMO 8</t>
  </si>
  <si>
    <t>WNR. 6580</t>
  </si>
  <si>
    <t>620016</t>
  </si>
  <si>
    <t>Krómstál   16 mm    34CrNiMo6</t>
  </si>
  <si>
    <t>620021</t>
  </si>
  <si>
    <t>Krómstál   20 mm 30CrNiMo8Q+T</t>
  </si>
  <si>
    <t>620022</t>
  </si>
  <si>
    <t>Krómstál   20 mm 34CrNiMo6</t>
  </si>
  <si>
    <t>620023</t>
  </si>
  <si>
    <t>KRÓMSTÁL  22 MM 30CrNiMo8</t>
  </si>
  <si>
    <t>620024</t>
  </si>
  <si>
    <t>Krómstál 22 mm    30CrNiMo6</t>
  </si>
  <si>
    <t>620026</t>
  </si>
  <si>
    <t>Krómstál   25 mm 30CrNiMo8Q+T</t>
  </si>
  <si>
    <t>620027</t>
  </si>
  <si>
    <t>Krómstál   25 mm    34CrNiMo6</t>
  </si>
  <si>
    <t>620032</t>
  </si>
  <si>
    <t>Krómstál    30 mm 30CrNiMo8Q+T</t>
  </si>
  <si>
    <t>620033</t>
  </si>
  <si>
    <t>Rúnstál 30 mm  S355 SVART</t>
  </si>
  <si>
    <t>620036</t>
  </si>
  <si>
    <t>Krómstál    35 mm 30CrNiMo8Q+T</t>
  </si>
  <si>
    <t>620042</t>
  </si>
  <si>
    <t>Krómstál    40 mm 30CrNiMo8Q+T</t>
  </si>
  <si>
    <t>620044</t>
  </si>
  <si>
    <t>Krómstál  45 MM 30CrNiMo8</t>
  </si>
  <si>
    <t>620051</t>
  </si>
  <si>
    <t>Rúnstál 50 mm          CK - 45</t>
  </si>
  <si>
    <t>620053</t>
  </si>
  <si>
    <t>Krómstál    50 mm 30CrNiMo8Q+T</t>
  </si>
  <si>
    <t>620055</t>
  </si>
  <si>
    <t>Krómstál    55 mm 30CrNiMo8Q+T</t>
  </si>
  <si>
    <t>620062</t>
  </si>
  <si>
    <t>Krómstál    60 mm    34CrNiMo6</t>
  </si>
  <si>
    <t>620063</t>
  </si>
  <si>
    <t>Krómstál   60 mm 30CrNiMo8 Q+T</t>
  </si>
  <si>
    <t>620064</t>
  </si>
  <si>
    <t>Krómstál  65 MM 30CrNiMo8</t>
  </si>
  <si>
    <t>620066</t>
  </si>
  <si>
    <t>Krómstál  65 MM 34CrNiMo6</t>
  </si>
  <si>
    <t>620072</t>
  </si>
  <si>
    <t>Krómstál    70 mm    34CrNiMo6</t>
  </si>
  <si>
    <t>620073</t>
  </si>
  <si>
    <t>Krómstál  70 MM 30CrNiMo8</t>
  </si>
  <si>
    <t>620074</t>
  </si>
  <si>
    <t>Krómstál  75 MM 30CrNiMo8</t>
  </si>
  <si>
    <t>620082</t>
  </si>
  <si>
    <t>Krómstál    80 mm    34CrNiMo6</t>
  </si>
  <si>
    <t>620083</t>
  </si>
  <si>
    <t>Krómstál 80 mm 30CrNiMo8Q+T</t>
  </si>
  <si>
    <t>620092</t>
  </si>
  <si>
    <t>Krómstál    90 mm   34CrNiMo6</t>
  </si>
  <si>
    <t>620093</t>
  </si>
  <si>
    <t>Krómstál    90 mm 30CrNiMo8Q+T</t>
  </si>
  <si>
    <t>620096</t>
  </si>
  <si>
    <t>Krómstál   95 mm 30CrNiMo8 Q+T</t>
  </si>
  <si>
    <t>620104</t>
  </si>
  <si>
    <t>Krómstál  100 mm 30CrNiMo8 Q+T</t>
  </si>
  <si>
    <t>620103</t>
  </si>
  <si>
    <t>Krómstál   100 mm   34CrNiMo6</t>
  </si>
  <si>
    <t>620105</t>
  </si>
  <si>
    <t>Krómstál 105 MM 30CrNiMo8</t>
  </si>
  <si>
    <t>620112</t>
  </si>
  <si>
    <t>Krómstál 110 mm 30CrNiMo8Q+T</t>
  </si>
  <si>
    <t>620114</t>
  </si>
  <si>
    <t>Krómstál 115 MM 30crNiMo8</t>
  </si>
  <si>
    <t>620119</t>
  </si>
  <si>
    <t>Krómstál 120 MM 30CrNiMo8</t>
  </si>
  <si>
    <t>620120</t>
  </si>
  <si>
    <t>Krómstál 120 MM 34CrNiMo6</t>
  </si>
  <si>
    <t>620124</t>
  </si>
  <si>
    <t>Krómstál  125 mm    30CrNiMo8</t>
  </si>
  <si>
    <t>620125</t>
  </si>
  <si>
    <t>Krómstál  125 mm    34CrNiMo6</t>
  </si>
  <si>
    <t>620131</t>
  </si>
  <si>
    <t>Krómstál 130 MM 34CrNiMo6</t>
  </si>
  <si>
    <t>620132</t>
  </si>
  <si>
    <t>Krómstál 130 MM 30CrNiMo8</t>
  </si>
  <si>
    <t>620141</t>
  </si>
  <si>
    <t>Krómstál 140 MM 34CrNiMo6</t>
  </si>
  <si>
    <t>620142</t>
  </si>
  <si>
    <t>Krómstál 140 MM 30CrNiMo8</t>
  </si>
  <si>
    <t>620155</t>
  </si>
  <si>
    <t>Krómstál  150 mm 30CrNiMo8 Q+T</t>
  </si>
  <si>
    <t>620175</t>
  </si>
  <si>
    <t>Krómstál  170 mm 30CrNiMo8 Q+T</t>
  </si>
  <si>
    <t>620185</t>
  </si>
  <si>
    <t>Krómstál  180 mm 30CrNiMo8 Q+T</t>
  </si>
  <si>
    <t>620205</t>
  </si>
  <si>
    <t>Krómstál  200 mm 30CrNiMo8 Q+T</t>
  </si>
  <si>
    <t>630031</t>
  </si>
  <si>
    <t>Bordæluöxlar 30mm C45 L=3047mm</t>
  </si>
  <si>
    <t>630031B</t>
  </si>
  <si>
    <t>Bordæluöxlar 40mm C45 L=3047mm</t>
  </si>
  <si>
    <t>"U"  JÁRN</t>
  </si>
  <si>
    <t>KALDVALSAÐ</t>
  </si>
  <si>
    <t>223038</t>
  </si>
  <si>
    <t>Kaldb.skúffur 30x30x30x2mm sv.</t>
  </si>
  <si>
    <t>223040</t>
  </si>
  <si>
    <t>Kaldb.skúffur 30x30x30x3mm sv.</t>
  </si>
  <si>
    <t>223045</t>
  </si>
  <si>
    <t>Kaldb.skúffur 50x30x50x3mm sv.</t>
  </si>
  <si>
    <t>223050</t>
  </si>
  <si>
    <t>Kaldb.skúffur 30x50x30x3mm sv.</t>
  </si>
  <si>
    <t>222543</t>
  </si>
  <si>
    <t>Kaldb.skúffur 25x40x25x3mm sv.</t>
  </si>
  <si>
    <t>224041</t>
  </si>
  <si>
    <t>Kaldb.skúffur 40x40x40x2mm sv.</t>
  </si>
  <si>
    <t>224040</t>
  </si>
  <si>
    <t>Kaldb.skúffur 40x40x40x3mm sv.</t>
  </si>
  <si>
    <t>225050</t>
  </si>
  <si>
    <t>Kaldb.skúffur 50x50x50x3mm sv.</t>
  </si>
  <si>
    <t>224060</t>
  </si>
  <si>
    <t>Kaldb.skúffur 40x60x40x3mm sv.</t>
  </si>
  <si>
    <t>224062</t>
  </si>
  <si>
    <t>Kaldb.skúffur 40x60x40x4mm sv.</t>
  </si>
  <si>
    <t>225078</t>
  </si>
  <si>
    <t>Kaldb.skúffur 50x80x50x4mm sv.</t>
  </si>
  <si>
    <t>225079</t>
  </si>
  <si>
    <t>Kaldb.skúffur 50x80x50x5mm sv.</t>
  </si>
  <si>
    <t>225081</t>
  </si>
  <si>
    <t>Kaldb.skúffur 50x100x50x3mm sv</t>
  </si>
  <si>
    <t>225080</t>
  </si>
  <si>
    <t>Kaldb.skúffur 50x100x50x4mm sv</t>
  </si>
  <si>
    <t>225082</t>
  </si>
  <si>
    <t>Kaldb.skúffur 50x100x50x5mm sv</t>
  </si>
  <si>
    <t>226083</t>
  </si>
  <si>
    <t>Kaldb.skúffur 50x120x50x4 svar</t>
  </si>
  <si>
    <t>226084</t>
  </si>
  <si>
    <t>Kaldb.skúffur 60x120x60x4 svar</t>
  </si>
  <si>
    <t>226085</t>
  </si>
  <si>
    <t>Kaldb.skúffur 60x120x60x6 sva.</t>
  </si>
  <si>
    <t>226138</t>
  </si>
  <si>
    <t>Kaldb.skúffur 60x140x60x4 svar</t>
  </si>
  <si>
    <t>226143</t>
  </si>
  <si>
    <t>Kaldb.skúffur 60x140x60x6 sv.</t>
  </si>
  <si>
    <t>226161</t>
  </si>
  <si>
    <t>Kaldb.skúffur 60x160x60x5 sv.</t>
  </si>
  <si>
    <t>226163</t>
  </si>
  <si>
    <t>Kaldb.skúffur 65x160x65x6 sv.</t>
  </si>
  <si>
    <t>226181</t>
  </si>
  <si>
    <t>Kaldb.skúffur 60x180x60x5 sv.</t>
  </si>
  <si>
    <t>226201</t>
  </si>
  <si>
    <t>Kaldb.skúffur 80x200x80x6 sv.</t>
  </si>
  <si>
    <t>VINKILJÁRN</t>
  </si>
  <si>
    <t>DIN 1028</t>
  </si>
  <si>
    <t>JAFNARMA</t>
  </si>
  <si>
    <t>550203</t>
  </si>
  <si>
    <t>Vinkilst. 20x20x3mm sv.</t>
  </si>
  <si>
    <t>570203</t>
  </si>
  <si>
    <t>Vinkilst.sbl. 20x20x3mm</t>
  </si>
  <si>
    <t>570253</t>
  </si>
  <si>
    <t>Vinkilst.sbl. 25x25x3mm</t>
  </si>
  <si>
    <t>550250</t>
  </si>
  <si>
    <t>Vinkilst. 25x25x3mm galv.</t>
  </si>
  <si>
    <t>550303</t>
  </si>
  <si>
    <t>Vinkilst. 30x30x3mm sv.</t>
  </si>
  <si>
    <t>570303</t>
  </si>
  <si>
    <t>Vinkilst.sbl. 30x30x3mm</t>
  </si>
  <si>
    <t>550300</t>
  </si>
  <si>
    <t>Vinkilst. 30x30x3mm galv.</t>
  </si>
  <si>
    <t>550404</t>
  </si>
  <si>
    <t>Vinkilst. 40x40x4mm sv.</t>
  </si>
  <si>
    <t>570404</t>
  </si>
  <si>
    <t>Vinkilst.sbl. 40x40x4mm</t>
  </si>
  <si>
    <t>550400</t>
  </si>
  <si>
    <t>Vinkilst. 40x40x4mm galv.</t>
  </si>
  <si>
    <t>550505</t>
  </si>
  <si>
    <t>Vinkilst. 50x50x5mm  sv.</t>
  </si>
  <si>
    <t>570505</t>
  </si>
  <si>
    <t>Vinkilst.sbl. 50x50x5mm</t>
  </si>
  <si>
    <t>550500</t>
  </si>
  <si>
    <t>Vinkilst. 50x50x5mm galv.</t>
  </si>
  <si>
    <t>550508</t>
  </si>
  <si>
    <t>Vinkilst. 50x50x8mm sv.</t>
  </si>
  <si>
    <t>550606</t>
  </si>
  <si>
    <t>Vinkilst. 60x60x6mm sv.</t>
  </si>
  <si>
    <t>570606</t>
  </si>
  <si>
    <t>Vinkilst.sbl. 60x60x6mm</t>
  </si>
  <si>
    <t>550600</t>
  </si>
  <si>
    <t>Vinkilst. 60x60x6mm galv.</t>
  </si>
  <si>
    <t>550608</t>
  </si>
  <si>
    <t>Vinkilst. 60x60x8mm sv</t>
  </si>
  <si>
    <t>550707</t>
  </si>
  <si>
    <t>Vinkilst. 70x70x7mm sv.</t>
  </si>
  <si>
    <t>550700</t>
  </si>
  <si>
    <t>Vinkilst. 70x70x7mm galv.</t>
  </si>
  <si>
    <t>550808</t>
  </si>
  <si>
    <t>Vinkilst. 80x80x8mm sv.</t>
  </si>
  <si>
    <t>570808</t>
  </si>
  <si>
    <t>Vinkilst.sbl. 80x80x8mm</t>
  </si>
  <si>
    <t>550800</t>
  </si>
  <si>
    <t>Vinkilst. 80x80x8mm galv</t>
  </si>
  <si>
    <t>550909</t>
  </si>
  <si>
    <t>Vinkilst. 90x90x9mm sv.</t>
  </si>
  <si>
    <t>551010</t>
  </si>
  <si>
    <t>Vinkilst. 100x100x10mm sv.</t>
  </si>
  <si>
    <t>571010</t>
  </si>
  <si>
    <t>Vinkilst.sbl. 100x100x10mm</t>
  </si>
  <si>
    <t>551000</t>
  </si>
  <si>
    <t>Vinkilst. 100x100x10mm galv</t>
  </si>
  <si>
    <t>551212</t>
  </si>
  <si>
    <t>Vinkilst. 120x120x12mm sv.</t>
  </si>
  <si>
    <t>571012</t>
  </si>
  <si>
    <t>Vinkilst.sbl. 120x120x12mm</t>
  </si>
  <si>
    <t>551213</t>
  </si>
  <si>
    <t>Vinkilst. 120x120x13mm sv.</t>
  </si>
  <si>
    <t>571510</t>
  </si>
  <si>
    <t>Vinkilst.sbl. 150x150x10mm</t>
  </si>
  <si>
    <t>551515</t>
  </si>
  <si>
    <t>Vinkilst.150x150x12mm sv.</t>
  </si>
  <si>
    <t>571511</t>
  </si>
  <si>
    <t>Vinkilst.sbl. 150x150x12mm</t>
  </si>
  <si>
    <t>571515</t>
  </si>
  <si>
    <t>Vinkilst.sbl. 150x150x15mm</t>
  </si>
  <si>
    <t>551517</t>
  </si>
  <si>
    <t>Vinkilst.150x150x15mm sv.</t>
  </si>
  <si>
    <t>552020</t>
  </si>
  <si>
    <t>Vinkilst.200x200x20mm sv.</t>
  </si>
  <si>
    <t>572020</t>
  </si>
  <si>
    <t>Vinkilst.sbl. 200x200x20mm</t>
  </si>
  <si>
    <t>MISARMA</t>
  </si>
  <si>
    <t>562033</t>
  </si>
  <si>
    <t>Vinkilst. 20x30x3mm sv.</t>
  </si>
  <si>
    <t>562043</t>
  </si>
  <si>
    <t>Vinkilst. 20x40x3mm sv.</t>
  </si>
  <si>
    <t>562044</t>
  </si>
  <si>
    <t>Vinkilst. 20x40x4mm sv.</t>
  </si>
  <si>
    <t>562046</t>
  </si>
  <si>
    <t>Vinkilst. 20x40x4mm galv</t>
  </si>
  <si>
    <t>563055</t>
  </si>
  <si>
    <t>Vinkilst. 30x50x5mm sv.</t>
  </si>
  <si>
    <t>583055</t>
  </si>
  <si>
    <t>Vinkilst.sbl. 30x50x5mm</t>
  </si>
  <si>
    <t>563060</t>
  </si>
  <si>
    <t>Vinkilst. 30x50x5mm galv</t>
  </si>
  <si>
    <t>563065</t>
  </si>
  <si>
    <t>Vinkilst. 30x60x5mm sv.</t>
  </si>
  <si>
    <t>564066</t>
  </si>
  <si>
    <t>Vinkilst. 40x60x5mm sv.</t>
  </si>
  <si>
    <t>564067</t>
  </si>
  <si>
    <t>Vinkilst. 40x60x5mm galv</t>
  </si>
  <si>
    <t>564088</t>
  </si>
  <si>
    <t>Vinkilst. 40x80x6mm sv.</t>
  </si>
  <si>
    <t>584086</t>
  </si>
  <si>
    <t>Vinkilst.sbl. 40x80x6mm</t>
  </si>
  <si>
    <t>565005</t>
  </si>
  <si>
    <t>Vinkilst. 50x75x5mm sv.</t>
  </si>
  <si>
    <t>565007</t>
  </si>
  <si>
    <t>Vinkilst. 50x75x7mm sv.</t>
  </si>
  <si>
    <t>565014</t>
  </si>
  <si>
    <t>Vinkilst. 50x100x6mm sv.</t>
  </si>
  <si>
    <t>585014</t>
  </si>
  <si>
    <t>Vinkilst.sbl. 50x100x6mm</t>
  </si>
  <si>
    <t>565018</t>
  </si>
  <si>
    <t>Vinkilst. 50x100x8mm sv.</t>
  </si>
  <si>
    <t>585018</t>
  </si>
  <si>
    <t>Vinkilst.sbl. 50x100x8mm</t>
  </si>
  <si>
    <t>585509</t>
  </si>
  <si>
    <t>Vinkilst.sbl. 55x75x9mm</t>
  </si>
  <si>
    <t>586509</t>
  </si>
  <si>
    <t>Vinkilst.sbl. 65x100x9mm</t>
  </si>
  <si>
    <t>565088</t>
  </si>
  <si>
    <t>Vinkilst. 65x130x8mm sv.</t>
  </si>
  <si>
    <t>566513</t>
  </si>
  <si>
    <t>Vinkilst. 65x130x10mm sv.</t>
  </si>
  <si>
    <t>587515</t>
  </si>
  <si>
    <t>Vinkilst.sbl. 65x130x10mm</t>
  </si>
  <si>
    <t>565509</t>
  </si>
  <si>
    <t>Vinkilst. 75x100x9mm sv.</t>
  </si>
  <si>
    <t>565511</t>
  </si>
  <si>
    <t>Vinkilst. 75x150x9mm sv.</t>
  </si>
  <si>
    <t>587519</t>
  </si>
  <si>
    <t>Vinkilst.sbl. 75x150x9mm</t>
  </si>
  <si>
    <t>566680</t>
  </si>
  <si>
    <t>Vinkilst. 80x120x10mm sv.</t>
  </si>
  <si>
    <t>588010</t>
  </si>
  <si>
    <t>Vinkilst.sbl. 80x120x10mm</t>
  </si>
  <si>
    <t>566682</t>
  </si>
  <si>
    <t>Vinkilst. 80x120x12mm sv.</t>
  </si>
  <si>
    <t>566685</t>
  </si>
  <si>
    <t>Vinkilst. 80x160x10mm sv.</t>
  </si>
  <si>
    <t>566690</t>
  </si>
  <si>
    <t>Vinkilst. 90x130x10mm sv.</t>
  </si>
  <si>
    <t>588040</t>
  </si>
  <si>
    <t>Vinkilst.sbl. 90x130x10mm</t>
  </si>
  <si>
    <t>566699</t>
  </si>
  <si>
    <t>Vinkilst.90x250x10mm sv.</t>
  </si>
  <si>
    <t>567000</t>
  </si>
  <si>
    <t>Vinkilst.100x150x10mm sv.</t>
  </si>
  <si>
    <t>588015</t>
  </si>
  <si>
    <t>Vinkilst.sbl. 100x150x10mm</t>
  </si>
  <si>
    <t>567012</t>
  </si>
  <si>
    <t>Vinkilst.100x150x12mm sv.</t>
  </si>
  <si>
    <t>568014</t>
  </si>
  <si>
    <t>Vinkilst.100x200x12mm sv.</t>
  </si>
  <si>
    <t>588020</t>
  </si>
  <si>
    <t>Vinkilst.sbl. 100x200x12mm</t>
  </si>
  <si>
    <t>6 Mtr.</t>
  </si>
  <si>
    <t>210202</t>
  </si>
  <si>
    <t>Kaldv.vinklar 20x20x2,0mm 6m</t>
  </si>
  <si>
    <t>210252</t>
  </si>
  <si>
    <t>Kaldv.vinklar 25x25x2,0mm 6m</t>
  </si>
  <si>
    <t>210302</t>
  </si>
  <si>
    <t>Kaldv.vinklar 30x30x2,0mm 6m</t>
  </si>
  <si>
    <t>210402</t>
  </si>
  <si>
    <t>Kaldv.vinklar 40x40x2,0mm 6m</t>
  </si>
  <si>
    <t>210403</t>
  </si>
  <si>
    <t>Kaldv.vinklar 40x40x3,0mm 6m</t>
  </si>
  <si>
    <t>210503</t>
  </si>
  <si>
    <t>Kaldv.vinklar 50x50x3,0mm 6m</t>
  </si>
  <si>
    <t>"T" JÁRN</t>
  </si>
  <si>
    <t>555029</t>
  </si>
  <si>
    <t>T-járn 30x30x4mm  Galvaniserað</t>
  </si>
  <si>
    <t>555030</t>
  </si>
  <si>
    <t>T-járn 30x30x4mm         Svart</t>
  </si>
  <si>
    <t>555040</t>
  </si>
  <si>
    <t>T-járn 40x40x5mm         Svart</t>
  </si>
  <si>
    <t>555050</t>
  </si>
  <si>
    <t>T-járn 50x50x6mm         Svart</t>
  </si>
  <si>
    <t>555060</t>
  </si>
  <si>
    <t>T-járn 60x60x7mm         Svart</t>
  </si>
  <si>
    <t>555080</t>
  </si>
  <si>
    <t>T-járn 80x80x9mm         Svart</t>
  </si>
  <si>
    <t>555090</t>
  </si>
  <si>
    <t>T-járn 90x90x10mm       Svart</t>
  </si>
  <si>
    <t>555100</t>
  </si>
  <si>
    <t>T-járn 100x100x11mm     Svart</t>
  </si>
  <si>
    <t>VATNSRÖR</t>
  </si>
  <si>
    <t>DIN 2440</t>
  </si>
  <si>
    <t>380040</t>
  </si>
  <si>
    <t>Vatnsrör sv 3/8" 17,2x2,3</t>
  </si>
  <si>
    <t>380050</t>
  </si>
  <si>
    <t>Vatnsrör sv 1/2" 21,3x2,65 mm</t>
  </si>
  <si>
    <t>380075</t>
  </si>
  <si>
    <t>Vatnsrör sv 3/4" 26,9x2,65</t>
  </si>
  <si>
    <t>380074</t>
  </si>
  <si>
    <t>Sv rör hand 3/4" 26,9x2,0mm</t>
  </si>
  <si>
    <t>380100</t>
  </si>
  <si>
    <t>Vatnsrör sv 1" 33,7x3,25mm</t>
  </si>
  <si>
    <t>380099</t>
  </si>
  <si>
    <t>Sv rör hand 1"33,7x2,5mm</t>
  </si>
  <si>
    <t>380125</t>
  </si>
  <si>
    <t>Vatnsrör sv 1 1/4" 42,4x3,25mm</t>
  </si>
  <si>
    <t>380124</t>
  </si>
  <si>
    <t>Sv rör hand 11/4"42,4x2,25mm</t>
  </si>
  <si>
    <t>380128</t>
  </si>
  <si>
    <t>380152</t>
  </si>
  <si>
    <t>Svört rör þunn  44,5 x 2,0 mm</t>
  </si>
  <si>
    <t>380150</t>
  </si>
  <si>
    <t>Vatnsrör sv.11/2"48,3x3,25mm</t>
  </si>
  <si>
    <t>380149</t>
  </si>
  <si>
    <t>Sv rör hand 11/2"48,3x2,50mm</t>
  </si>
  <si>
    <t>380153</t>
  </si>
  <si>
    <t>380230</t>
  </si>
  <si>
    <t>Vatnsrör svört 70,0x2,9 mm</t>
  </si>
  <si>
    <t>380250</t>
  </si>
  <si>
    <t>Vatnsrör sv.21/2  76,1x3,65mm</t>
  </si>
  <si>
    <t>380300</t>
  </si>
  <si>
    <t>Vatnsrör svört 3" 88,9x4,05mm</t>
  </si>
  <si>
    <t>380400</t>
  </si>
  <si>
    <t>Vatnsrör svört 4" 114,3x4,50</t>
  </si>
  <si>
    <t>380500</t>
  </si>
  <si>
    <t>Vatnsrör svört 5" 139,7x5,0mm</t>
  </si>
  <si>
    <t>380600</t>
  </si>
  <si>
    <t>Vatnsrör svört  6"168,3x4,5</t>
  </si>
  <si>
    <t>380800</t>
  </si>
  <si>
    <t>Vatnsrör sv  8" 219,1x 6</t>
  </si>
  <si>
    <t>390040</t>
  </si>
  <si>
    <t>Vatnsrör galv.3/8" 17,2x2,35</t>
  </si>
  <si>
    <t>390050</t>
  </si>
  <si>
    <t>Vatnsrör galv. 1/2" 21,3x2,65</t>
  </si>
  <si>
    <t>390075</t>
  </si>
  <si>
    <t>Vatnsrör galv. 3/4" 26,9x2,65</t>
  </si>
  <si>
    <t>390100</t>
  </si>
  <si>
    <t>Vatnsrör galv. 1" 33,7x3,25</t>
  </si>
  <si>
    <t>390125</t>
  </si>
  <si>
    <t>Vatnsrör galv. 1 1/4"42,4x3,25</t>
  </si>
  <si>
    <t>390150</t>
  </si>
  <si>
    <t>Vatnsrör galv.1 1/2" 48,3x3,25</t>
  </si>
  <si>
    <t>390200</t>
  </si>
  <si>
    <t>Vatnsrör galv.2"60,3x3,65</t>
  </si>
  <si>
    <t>390250</t>
  </si>
  <si>
    <t>Vatnsrör galv.2 1/2" 76,1x3,65</t>
  </si>
  <si>
    <t>390300</t>
  </si>
  <si>
    <t>Vatnsrör galv. 3" 88,9x4,05</t>
  </si>
  <si>
    <t>390400</t>
  </si>
  <si>
    <t>Vatnsrör galv. 4" 114,3x4,50</t>
  </si>
  <si>
    <t>390600</t>
  </si>
  <si>
    <t>Vatnsrör galv  6"168,3x4,5</t>
  </si>
  <si>
    <t>GRUNNUÐ   St. 37-2</t>
  </si>
  <si>
    <t>380025</t>
  </si>
  <si>
    <t>Vatnsr.sbl/gr 1/4" 13,5x2,3mm</t>
  </si>
  <si>
    <t>380045</t>
  </si>
  <si>
    <t>Vatnsr.sbl/gr 3/8"17,2x2,3mm</t>
  </si>
  <si>
    <t>380055</t>
  </si>
  <si>
    <t>Vatnsr.sbl/gr 1/2"21,3x2,65mm</t>
  </si>
  <si>
    <t>380080</t>
  </si>
  <si>
    <t>Vatnsr.sbl/gr 3/4"26,9x2,65mm</t>
  </si>
  <si>
    <t>380110</t>
  </si>
  <si>
    <t>Vatnsr.sbl/gr 1"33,7x3,25mm</t>
  </si>
  <si>
    <t>380130</t>
  </si>
  <si>
    <t>Vatnsr.sbl/gr 11/4"42,4x3,25mm</t>
  </si>
  <si>
    <t>380151</t>
  </si>
  <si>
    <t>Vatnsr.sbl/gr 11/2"48,3x3,25mm</t>
  </si>
  <si>
    <t>380205</t>
  </si>
  <si>
    <t>Vatnsr.sbl/gr 2" 60,3x3,65mm</t>
  </si>
  <si>
    <t>380252</t>
  </si>
  <si>
    <t>Vatnsrör sbl.21/2 76,1x2,9mm</t>
  </si>
  <si>
    <t>380255</t>
  </si>
  <si>
    <t>Vatnsr.sbl/gr 21/2" 76,1x3,65m</t>
  </si>
  <si>
    <t>380305</t>
  </si>
  <si>
    <t>Vatnsr.sbl/gr 3" 88,9x4,05mm</t>
  </si>
  <si>
    <t>380402</t>
  </si>
  <si>
    <t>Vatnsr.sbl/gr 4" 114,3x4,5mm</t>
  </si>
  <si>
    <t>REYKRÖR</t>
  </si>
  <si>
    <t>380405</t>
  </si>
  <si>
    <t>Sv. reykrör 4"114,3x2,75/6,4mt</t>
  </si>
  <si>
    <t>380407</t>
  </si>
  <si>
    <t>Sv rör 127.0x4.00 mm</t>
  </si>
  <si>
    <t>380505</t>
  </si>
  <si>
    <t>Svört reykrör 5" 139,7x3/6,4mt</t>
  </si>
  <si>
    <t>380605</t>
  </si>
  <si>
    <t>Svört reykrör 6" 168,3x4,0/6,4</t>
  </si>
  <si>
    <t>380805</t>
  </si>
  <si>
    <t>Svört reykrör 8" 219,1x4.0</t>
  </si>
  <si>
    <t>381000</t>
  </si>
  <si>
    <t>Svört reykrör 10" 273,0x4,0</t>
  </si>
  <si>
    <t>St. 37.0</t>
  </si>
  <si>
    <t>DIN 1629</t>
  </si>
  <si>
    <t>DIN 2448</t>
  </si>
  <si>
    <t>SAUMLAUS RÖR</t>
  </si>
  <si>
    <t>5-7 Mtr.</t>
  </si>
  <si>
    <t>440040</t>
  </si>
  <si>
    <t>Heildr.pípur 17,2x11,4x2,9mm</t>
  </si>
  <si>
    <t>440052</t>
  </si>
  <si>
    <t>Heildr.pípur 21,3x2,65MM 1/2"</t>
  </si>
  <si>
    <t>440065</t>
  </si>
  <si>
    <t>Heildr.pípur 21,3x4,0mm svart</t>
  </si>
  <si>
    <t>440076</t>
  </si>
  <si>
    <t>Heildr.pípur 26,9x2,65mm 3/4"</t>
  </si>
  <si>
    <t>440085</t>
  </si>
  <si>
    <t>Heildr.pípur 26,9x4,0mm svart</t>
  </si>
  <si>
    <t>440100</t>
  </si>
  <si>
    <t>Heildr.pípur 33,7x3,25mm svart</t>
  </si>
  <si>
    <t>440102</t>
  </si>
  <si>
    <t>Heildr.pípur 33,7x4,0mm 1"</t>
  </si>
  <si>
    <t>440103</t>
  </si>
  <si>
    <t>Heildr.pípur 33,7x5,0mm 1"S355</t>
  </si>
  <si>
    <t>440115</t>
  </si>
  <si>
    <t>Heildr.pípur 38,0x2,6mm svart</t>
  </si>
  <si>
    <t>440130</t>
  </si>
  <si>
    <t>Heildr.rör 42,4x2,6mm S355</t>
  </si>
  <si>
    <t>440125</t>
  </si>
  <si>
    <t>Heildr.pípur 42,4x4,0mm 1 1/4</t>
  </si>
  <si>
    <t>440159</t>
  </si>
  <si>
    <t>Heildr.kælirör 48,3x2,6 mm sbl</t>
  </si>
  <si>
    <t>440160</t>
  </si>
  <si>
    <t>Heildr.rör 48,3x2,6 mm S355</t>
  </si>
  <si>
    <t>440162</t>
  </si>
  <si>
    <t>Heildr.rör 48,3x3,2 mm S355</t>
  </si>
  <si>
    <t>440150</t>
  </si>
  <si>
    <t>Heildr.pípur 48,3x4,0mm 1 1/2</t>
  </si>
  <si>
    <t>440201</t>
  </si>
  <si>
    <t>Heildr.pípur 60.3x4.5mm  2"</t>
  </si>
  <si>
    <t>440205</t>
  </si>
  <si>
    <t>Heildr.pípur 60.3x6.3mm svart</t>
  </si>
  <si>
    <t>440250</t>
  </si>
  <si>
    <t>Heildr.pípur 76,1x4,5mm 2 1/2</t>
  </si>
  <si>
    <t>440255</t>
  </si>
  <si>
    <t>Heildr.pípur 76,1x6,3mm svart</t>
  </si>
  <si>
    <t>440256</t>
  </si>
  <si>
    <t>Heildr.pípur 76,1x8,0mm S355</t>
  </si>
  <si>
    <t>440258</t>
  </si>
  <si>
    <t>Heildr.pípur 76,1x10,0mm S355</t>
  </si>
  <si>
    <t>440300</t>
  </si>
  <si>
    <t>Heildr.pípur 88,9x4,5mm 3"</t>
  </si>
  <si>
    <t>440302</t>
  </si>
  <si>
    <t>Heildr.pípur 88,9x3,6mm 3"</t>
  </si>
  <si>
    <t>440305</t>
  </si>
  <si>
    <t>Heildr.pípur 88,9x6,3mm 3"</t>
  </si>
  <si>
    <t>440308</t>
  </si>
  <si>
    <t>Heildr.pípur 88,9x10 mm</t>
  </si>
  <si>
    <t>440311</t>
  </si>
  <si>
    <t>Heildr.pípur 88,9x11 mm P265GH</t>
  </si>
  <si>
    <t>440350</t>
  </si>
  <si>
    <t>Heildr.pípur 101,6x5,0mm3,5"</t>
  </si>
  <si>
    <t>440354</t>
  </si>
  <si>
    <t>Heildr.pípur 101,6x6,3mm svart</t>
  </si>
  <si>
    <t>440356</t>
  </si>
  <si>
    <t>Heildr.pípur 101,6x8,0mm svart</t>
  </si>
  <si>
    <t>440358</t>
  </si>
  <si>
    <t>Heildr.pípur 101,6x8,8mm svart</t>
  </si>
  <si>
    <t>440359</t>
  </si>
  <si>
    <t>Heildr.pípur 101,6x10 mm svart</t>
  </si>
  <si>
    <t>440388</t>
  </si>
  <si>
    <t>Heildr.pípur 108,0x4,0mm svart</t>
  </si>
  <si>
    <t>440400</t>
  </si>
  <si>
    <t>Heildr.pípur 114,3x5,0mm S355</t>
  </si>
  <si>
    <t>440403</t>
  </si>
  <si>
    <t>Heildr.pípur 114,3x6,3mm svart</t>
  </si>
  <si>
    <t>440405</t>
  </si>
  <si>
    <t>Heildr.pípur 114,3x8,0mm 4"</t>
  </si>
  <si>
    <t>440407</t>
  </si>
  <si>
    <t>Heildr.pípur 114,3x10,0mm</t>
  </si>
  <si>
    <t>440408</t>
  </si>
  <si>
    <t>Heildr.pípur 114,3x10,0mm sbl</t>
  </si>
  <si>
    <t>440503</t>
  </si>
  <si>
    <t>Heildr.pípur 139,7x6,3mm 5"</t>
  </si>
  <si>
    <t>440501</t>
  </si>
  <si>
    <t>Heildr.pípur 139,7x5,0mm 5"</t>
  </si>
  <si>
    <t>440500</t>
  </si>
  <si>
    <t>Heildr.pípur 139,7x5,6mm 5"</t>
  </si>
  <si>
    <t>440507</t>
  </si>
  <si>
    <t>Heildr.pípur 139,7x7,1mm 5"</t>
  </si>
  <si>
    <t>440510</t>
  </si>
  <si>
    <t>Heildr.pípur 139,7x10,0mm 5"</t>
  </si>
  <si>
    <t>440606</t>
  </si>
  <si>
    <t>Heildr.pípur 168,3x4,5mm 6"</t>
  </si>
  <si>
    <t>440607</t>
  </si>
  <si>
    <t>Heildr.pípur 168,3x6,3mm 6"</t>
  </si>
  <si>
    <t>440600</t>
  </si>
  <si>
    <t>Heildr.pípur 168,3x7,1mm 6"</t>
  </si>
  <si>
    <t>440602</t>
  </si>
  <si>
    <t>Heildr.pípur 168,3x8,0mm sbl</t>
  </si>
  <si>
    <t>440610</t>
  </si>
  <si>
    <t>Heildr.pípur 168,3x10 mm 6"</t>
  </si>
  <si>
    <t>440700</t>
  </si>
  <si>
    <t>Heildr.pípur 193,7x6,3mm 7"</t>
  </si>
  <si>
    <t>440703</t>
  </si>
  <si>
    <t>Heildr.pípur 193,7x5,6mm 7"</t>
  </si>
  <si>
    <t>440800</t>
  </si>
  <si>
    <t>Heildr.pípur 219,1x8,8mm 8"</t>
  </si>
  <si>
    <t>440807</t>
  </si>
  <si>
    <t>Heildr.rör 219,1x6,3mm 8"</t>
  </si>
  <si>
    <t>440812</t>
  </si>
  <si>
    <t>Heildr.pípur 219,1x10,0mm 8"</t>
  </si>
  <si>
    <t>440900</t>
  </si>
  <si>
    <t>Heildr.pípur 244,5 x 8,0 mm</t>
  </si>
  <si>
    <t>440905</t>
  </si>
  <si>
    <t>Heildr.pípur 273,0x6,3mm 10"</t>
  </si>
  <si>
    <t>St. 35.8</t>
  </si>
  <si>
    <t>DIN 17175</t>
  </si>
  <si>
    <t>Sandblásið og grunnað</t>
  </si>
  <si>
    <t xml:space="preserve">SAUMLAUS   </t>
  </si>
  <si>
    <t>KÆLIRÖR</t>
  </si>
  <si>
    <t>EN 10204-3.1 B (DIN 50049.3.1B), ef óskað er</t>
  </si>
  <si>
    <t>St. 35</t>
  </si>
  <si>
    <t>440059</t>
  </si>
  <si>
    <t>Heildr.kælirör 21,3x2,0mm sbl</t>
  </si>
  <si>
    <t>440079</t>
  </si>
  <si>
    <t>Heildr.kælirör 26,9x2,3mm sbl</t>
  </si>
  <si>
    <t>440109</t>
  </si>
  <si>
    <t>Heildr.kælirör 33,7x2,6mm sbl</t>
  </si>
  <si>
    <t>440129</t>
  </si>
  <si>
    <t>Heildr.kælirör 42,4x2,6mm sbl</t>
  </si>
  <si>
    <t>440209</t>
  </si>
  <si>
    <t>Heildr.kælirör 60,3x2,9mm sbl</t>
  </si>
  <si>
    <t>440259</t>
  </si>
  <si>
    <t>Heildr.kælirör 76,1x2,9mm sbl</t>
  </si>
  <si>
    <t>440309</t>
  </si>
  <si>
    <t>Heildr.kælirör 88,9x3,2mm sbl</t>
  </si>
  <si>
    <t>440409</t>
  </si>
  <si>
    <t>Heildr.kælirör 114,3x3,6mm sbl</t>
  </si>
  <si>
    <t>440509</t>
  </si>
  <si>
    <t>Heildr.kælirör 139,7x4,0mm sbl</t>
  </si>
  <si>
    <t>440609</t>
  </si>
  <si>
    <t>Heildr.kælirör 168,3x4,5mm sbl</t>
  </si>
  <si>
    <t>440809</t>
  </si>
  <si>
    <t>Heildr.kælirör 219,1x6,3mm sbl</t>
  </si>
  <si>
    <t>440910</t>
  </si>
  <si>
    <t>Heildr.kælirör 273x6,3mm sbl</t>
  </si>
  <si>
    <t>440915</t>
  </si>
  <si>
    <t>Heildr.kælirör 323,9x7,1mm sbl</t>
  </si>
  <si>
    <t>440920</t>
  </si>
  <si>
    <t>Heildr.kælirör 355,6x7,9mm sbl</t>
  </si>
  <si>
    <t>S-235</t>
  </si>
  <si>
    <t>St. 33</t>
  </si>
  <si>
    <t>DIN 2394</t>
  </si>
  <si>
    <t>Heitvalsað, affitað</t>
  </si>
  <si>
    <t>HÚSGAGNARÖR</t>
  </si>
  <si>
    <t>DIN 2394 KB</t>
  </si>
  <si>
    <t>421215</t>
  </si>
  <si>
    <t>Húsgagnarör  12,0x1,5mm</t>
  </si>
  <si>
    <t>421315</t>
  </si>
  <si>
    <t>Húsgagnarör  13,0x1,5mm</t>
  </si>
  <si>
    <t>421420</t>
  </si>
  <si>
    <t>Húsgagnarör  14,0x2,0mm</t>
  </si>
  <si>
    <t>421615</t>
  </si>
  <si>
    <t>Húsgagnarör  16,0x1,5mm</t>
  </si>
  <si>
    <t>421620</t>
  </si>
  <si>
    <t>Húsgagnarör  16,0x2,0mm</t>
  </si>
  <si>
    <t>421815</t>
  </si>
  <si>
    <t>Húsgagnarör  18,0x1,5mm</t>
  </si>
  <si>
    <t>421915</t>
  </si>
  <si>
    <t>Húsgagnarör  19,0x1,5mm</t>
  </si>
  <si>
    <t>421920</t>
  </si>
  <si>
    <t>Húsgagnarör  19,0x2,0mm</t>
  </si>
  <si>
    <t>422020</t>
  </si>
  <si>
    <t>Húsgagnarör  20,0x2,0mm</t>
  </si>
  <si>
    <t>422215</t>
  </si>
  <si>
    <t>Húsgagnarör  22,0x1,5mm</t>
  </si>
  <si>
    <t>422220</t>
  </si>
  <si>
    <t>Húsgagnarör  22,0x2,0mm</t>
  </si>
  <si>
    <t>422515</t>
  </si>
  <si>
    <t>Húsgagnarör  25,0x1,5mm</t>
  </si>
  <si>
    <t>422520</t>
  </si>
  <si>
    <t>Húsgagnarör  25,0x2,0mm</t>
  </si>
  <si>
    <t>423020</t>
  </si>
  <si>
    <t>Húsgagnarör  30,0x2,0mm</t>
  </si>
  <si>
    <t>423215</t>
  </si>
  <si>
    <t>Húsgagnarör  32,0x1,5mm</t>
  </si>
  <si>
    <t>423220</t>
  </si>
  <si>
    <t>Húsgagnarör  32,0x2,0mm</t>
  </si>
  <si>
    <t>423815</t>
  </si>
  <si>
    <t>Húsgagnarör  38,0x2,0mm</t>
  </si>
  <si>
    <t>424020</t>
  </si>
  <si>
    <t>Húsgagnarör  40,0x2,0mm</t>
  </si>
  <si>
    <t>425020</t>
  </si>
  <si>
    <t>Húsgagnarör  50,0x2,0mm</t>
  </si>
  <si>
    <t>426020</t>
  </si>
  <si>
    <t>Húsgagnarör  60,0x2,0mm</t>
  </si>
  <si>
    <t>427620</t>
  </si>
  <si>
    <t>Húsgagnarör  76,0x2,0mm</t>
  </si>
  <si>
    <t>20 Mn V6 (min.t..str. 490 N/mm2)</t>
  </si>
  <si>
    <t>Efnisnúmer:</t>
  </si>
  <si>
    <t>1 5217</t>
  </si>
  <si>
    <t>ISO 2938</t>
  </si>
  <si>
    <t>EFNISRÖR</t>
  </si>
  <si>
    <t>4 - 6 Mtr.</t>
  </si>
  <si>
    <t>S355</t>
  </si>
  <si>
    <t xml:space="preserve">St. 52 </t>
  </si>
  <si>
    <t>450503</t>
  </si>
  <si>
    <t>Efnisp.  50x25x12,5mm S355J2H</t>
  </si>
  <si>
    <t>450330</t>
  </si>
  <si>
    <t>Efnisp.  35x20x7,5mm S355J2H</t>
  </si>
  <si>
    <t>450322</t>
  </si>
  <si>
    <t>Efnisp.  30x15x7,5mm 20MnV6</t>
  </si>
  <si>
    <t>450315</t>
  </si>
  <si>
    <t>Efnisp.  30x24x3,0mm S355J2H</t>
  </si>
  <si>
    <t>450321</t>
  </si>
  <si>
    <t>Efnisp.  31,8x21,8x5,0mm S355J</t>
  </si>
  <si>
    <t>450363</t>
  </si>
  <si>
    <t>Efnisp.  33,7x17,7x8.0 S355J2H</t>
  </si>
  <si>
    <t>450361</t>
  </si>
  <si>
    <t>Efnisp.  35x25x5,0mm 20MnV6</t>
  </si>
  <si>
    <t>450403</t>
  </si>
  <si>
    <t>Efnisp.  40x20x10mm 20MnV6</t>
  </si>
  <si>
    <t>450401</t>
  </si>
  <si>
    <t>Efnisp.  40x25x7,5mm 20MnV6</t>
  </si>
  <si>
    <t>450511</t>
  </si>
  <si>
    <t>Efnisp.  50x20x15mm S355J2H</t>
  </si>
  <si>
    <t>450501</t>
  </si>
  <si>
    <t>Efnisp.  50x35x7,5mm 20MnV6</t>
  </si>
  <si>
    <t>450502</t>
  </si>
  <si>
    <t>Efnisp.  50x30x10,0mm S355J2H</t>
  </si>
  <si>
    <t>450571</t>
  </si>
  <si>
    <t>Efnisp.  52x22x15mm S355J2H</t>
  </si>
  <si>
    <t>450562</t>
  </si>
  <si>
    <t>Efnisp.  55x35x10,0mm 20MnV6</t>
  </si>
  <si>
    <t>450561</t>
  </si>
  <si>
    <t>Efnisp.  55x30x12,5mm 20MnV6</t>
  </si>
  <si>
    <t>450610</t>
  </si>
  <si>
    <t>Efnisp.  60x45x7,5mm 20MnV6</t>
  </si>
  <si>
    <t>450660</t>
  </si>
  <si>
    <t>Efnisp.  62x32x15,0mm S355J2H</t>
  </si>
  <si>
    <t>450631</t>
  </si>
  <si>
    <t>Efnisp.  62x47x7,5mm S355J2H</t>
  </si>
  <si>
    <t>450714</t>
  </si>
  <si>
    <t>Efnisp.  70x40x15,0mm 20MnV6</t>
  </si>
  <si>
    <t>450716</t>
  </si>
  <si>
    <t>Efnisp.  70x45x12,5mm20MnV6</t>
  </si>
  <si>
    <t>450711</t>
  </si>
  <si>
    <t>Efnisp.  70x50x10mm 20MnV6</t>
  </si>
  <si>
    <t>450713</t>
  </si>
  <si>
    <t>Efnisp.  71x36x17,5mm S355J2H</t>
  </si>
  <si>
    <t>450753</t>
  </si>
  <si>
    <t>Efnisp.  75x42x16,5mm S355J2H</t>
  </si>
  <si>
    <t>450755</t>
  </si>
  <si>
    <t>Efnisp.  75x45x15,0mm 20MnV6</t>
  </si>
  <si>
    <t>450745</t>
  </si>
  <si>
    <t>Efnisp.  76x45x15,5mm S355J2H</t>
  </si>
  <si>
    <t>20 Mn V6 (min.t..str. 490 N/mm2</t>
  </si>
  <si>
    <t>450802</t>
  </si>
  <si>
    <t>Efnisp.  80x50x15,0mm 20MnV6</t>
  </si>
  <si>
    <t>450803</t>
  </si>
  <si>
    <t>Efnisp.  80x40x20,0mm S355J2H</t>
  </si>
  <si>
    <t>450853</t>
  </si>
  <si>
    <t>Efnisp.  82x44x19,0mm S355J2H</t>
  </si>
  <si>
    <t>450822</t>
  </si>
  <si>
    <t>Efnisp.  82x60x11mm 20mnV6</t>
  </si>
  <si>
    <t>450861</t>
  </si>
  <si>
    <t>Efnisp.  86x65x10mm S355J2H</t>
  </si>
  <si>
    <t>450889</t>
  </si>
  <si>
    <t>Efnisp.  88,9x48,0x20,45 S355</t>
  </si>
  <si>
    <t>450901</t>
  </si>
  <si>
    <t>Efnisp.  90x70x10mm 20MnV6</t>
  </si>
  <si>
    <t>450903</t>
  </si>
  <si>
    <t>Efnisp.  90x50x20,0mm 20MnV6</t>
  </si>
  <si>
    <t>450906</t>
  </si>
  <si>
    <t>Efnisp.  95x75x10 mm S355J2H</t>
  </si>
  <si>
    <t>451003</t>
  </si>
  <si>
    <t>Efnisp. 100x60x20,0mm 20MnV6</t>
  </si>
  <si>
    <t>451021</t>
  </si>
  <si>
    <t>Efnisp. 100x70x15mm 20MnV6</t>
  </si>
  <si>
    <t>451023</t>
  </si>
  <si>
    <t>Efnisp. 100x55x22,5mmS355J2H</t>
  </si>
  <si>
    <t>451083</t>
  </si>
  <si>
    <t>Efnisp. 108x58x25mm S355J2H</t>
  </si>
  <si>
    <t>451080</t>
  </si>
  <si>
    <t>Efnisp. 108x88x10,0mm S355J2H</t>
  </si>
  <si>
    <t>451090</t>
  </si>
  <si>
    <t>Efnisp. 110x90x10mm 20MnV6</t>
  </si>
  <si>
    <t>451120</t>
  </si>
  <si>
    <t>Efnisp. 114x89x12,5mm 20MnV6</t>
  </si>
  <si>
    <t>451123</t>
  </si>
  <si>
    <t>Efnisp. 115x65x25mm 20MnV6</t>
  </si>
  <si>
    <t>451203</t>
  </si>
  <si>
    <t>Efnisp. 120x48x36mm S355J2H</t>
  </si>
  <si>
    <t>451235</t>
  </si>
  <si>
    <t>Efnisp. 120x50x35mm S355J2H</t>
  </si>
  <si>
    <t>451204</t>
  </si>
  <si>
    <t>Efnisp. 120x70x25mm S355J2H</t>
  </si>
  <si>
    <t>451205</t>
  </si>
  <si>
    <t>Efnisp. 120x75x22,5mm 20MnV6</t>
  </si>
  <si>
    <t>451208</t>
  </si>
  <si>
    <t>Efnisp. 120x80x20mm 20MnV6</t>
  </si>
  <si>
    <t>451255</t>
  </si>
  <si>
    <t>Efnisp. 125x80x22,5mm 20MnV6</t>
  </si>
  <si>
    <t>451251</t>
  </si>
  <si>
    <t>Efnisp. 125x100x12,5mm 20MnV6</t>
  </si>
  <si>
    <t>451271</t>
  </si>
  <si>
    <t>Efnisp. 125x104x10,5mm S355J2H</t>
  </si>
  <si>
    <t>451321</t>
  </si>
  <si>
    <t>Efnisp. 130x105x12,5mm 20mnV6</t>
  </si>
  <si>
    <t>451305</t>
  </si>
  <si>
    <t>Efnisp. 130x75x27,5mm 20MnV6</t>
  </si>
  <si>
    <t>451322</t>
  </si>
  <si>
    <t>Efnisp. 130x80x25,0mm 20MnV6</t>
  </si>
  <si>
    <t>451323</t>
  </si>
  <si>
    <t>Efnisp. 130x85x22,5mm 20MnV6</t>
  </si>
  <si>
    <t>451404</t>
  </si>
  <si>
    <t>Efnisp. 140x74x33mm S355J2H</t>
  </si>
  <si>
    <t>451402</t>
  </si>
  <si>
    <t>Efnisp. 140x100x20,0mm 20MnV6</t>
  </si>
  <si>
    <t>451403</t>
  </si>
  <si>
    <t>Efnisp. 140x80x30,0mm S355J2H</t>
  </si>
  <si>
    <t>451502</t>
  </si>
  <si>
    <t>Efnisp. 150x100x25,0mm 20MnV6</t>
  </si>
  <si>
    <t>451503</t>
  </si>
  <si>
    <t>Efnisp. 150x80x35,0mm S355J2H</t>
  </si>
  <si>
    <t>451504</t>
  </si>
  <si>
    <t>Efnisp. 150x85x32,5mm 20mnV6</t>
  </si>
  <si>
    <t>451521</t>
  </si>
  <si>
    <t>Efnisp. 150x125x12,5mm 20MnV6</t>
  </si>
  <si>
    <t>451602</t>
  </si>
  <si>
    <t>Efnisp. 160x112x24,0mm S355J2H</t>
  </si>
  <si>
    <t>451603</t>
  </si>
  <si>
    <t>Efnisp. 160x90x35,0mm 20MnV6</t>
  </si>
  <si>
    <t>451615</t>
  </si>
  <si>
    <t>Efnisp. 160x125x17,5mm 20MnV6</t>
  </si>
  <si>
    <t>451650</t>
  </si>
  <si>
    <t>Efnisp. 168x 50x68,0mm S355J2</t>
  </si>
  <si>
    <t>451702</t>
  </si>
  <si>
    <t>Efnisp. 170x120x25,0mm S355J2H</t>
  </si>
  <si>
    <t>451703</t>
  </si>
  <si>
    <t>Efnisp. 170x94x38,0mm S355J2H</t>
  </si>
  <si>
    <t>451802</t>
  </si>
  <si>
    <t>Efnisp. 175x130x22,5mm S355J2H</t>
  </si>
  <si>
    <t>451803</t>
  </si>
  <si>
    <t>Efnisp. 180x116x32,0mm S355J2H</t>
  </si>
  <si>
    <t>451902</t>
  </si>
  <si>
    <t>Efnisp. 190x132x29,0mm S355J2H</t>
  </si>
  <si>
    <t>451903</t>
  </si>
  <si>
    <t>Efnisp. 190x116x37,0mm S355J2H</t>
  </si>
  <si>
    <t>452001</t>
  </si>
  <si>
    <t>Efnisp. 200x160x20,0mm S355J2H</t>
  </si>
  <si>
    <t>452002</t>
  </si>
  <si>
    <t>Efnisp. 200x145x27,5mm 20MnV6</t>
  </si>
  <si>
    <t>452003</t>
  </si>
  <si>
    <t>Efnisp. 200x105x47,5mm S355J2H</t>
  </si>
  <si>
    <t>452122</t>
  </si>
  <si>
    <t>Efnisp. 200x140x30,0mm 20MnV6</t>
  </si>
  <si>
    <t>452181</t>
  </si>
  <si>
    <t>Efnisp. 218x122x48mm S355J2H</t>
  </si>
  <si>
    <t>452193</t>
  </si>
  <si>
    <t>Efnisp. 219,1x173,3x23,0 S355J</t>
  </si>
  <si>
    <t>452191</t>
  </si>
  <si>
    <t>Efnisp. 219,1x184,3x17,5 S355J</t>
  </si>
  <si>
    <t>452185</t>
  </si>
  <si>
    <t>Efnisp. 219,1x199,3x10,0 S355J</t>
  </si>
  <si>
    <t>452303</t>
  </si>
  <si>
    <t>Efnisp. 230x135x47,5mm S355J2H</t>
  </si>
  <si>
    <t>452442</t>
  </si>
  <si>
    <t>Efnisp. 244,5x164,5x40,0mm S35</t>
  </si>
  <si>
    <t>452440</t>
  </si>
  <si>
    <t>Efnisp. 244,5x184,5x30,0mm S35</t>
  </si>
  <si>
    <t>452501</t>
  </si>
  <si>
    <t>Efnisp. 250x200x25,0mm 20MnV6</t>
  </si>
  <si>
    <t>452503</t>
  </si>
  <si>
    <t>Efnisp. 250x150x50,0mm S355J2H</t>
  </si>
  <si>
    <t>452904</t>
  </si>
  <si>
    <t>Efnisp. 298,5x218,5x40mm S355J</t>
  </si>
  <si>
    <t>454700</t>
  </si>
  <si>
    <t>Efnisp. 470x380x45mm S355J2H</t>
  </si>
  <si>
    <t>STEYPUDÆLURÖR</t>
  </si>
  <si>
    <t>OG FYLGIHLUTIR</t>
  </si>
  <si>
    <t>460420</t>
  </si>
  <si>
    <t>Steypudl.rör St.52 108x5mm</t>
  </si>
  <si>
    <t>460433</t>
  </si>
  <si>
    <t>Steypudl.rör St.52 133x4mm</t>
  </si>
  <si>
    <t>462139</t>
  </si>
  <si>
    <t>Hné steypudælurör 41/2" 90°</t>
  </si>
  <si>
    <t>462141</t>
  </si>
  <si>
    <t>Hné steypudælurör 5" 45°</t>
  </si>
  <si>
    <t>462142</t>
  </si>
  <si>
    <t>Hné steypudælurör 5" 90°</t>
  </si>
  <si>
    <t>462146</t>
  </si>
  <si>
    <t>Hné steypudælurör 5 1/2" 45°</t>
  </si>
  <si>
    <t>462148</t>
  </si>
  <si>
    <t>Hné steypudælurör 5 1/2" 90°</t>
  </si>
  <si>
    <t>463400</t>
  </si>
  <si>
    <t>Suðuhringur St.52  4"</t>
  </si>
  <si>
    <t>463401</t>
  </si>
  <si>
    <t>Suðuhringur St.52  41/2"</t>
  </si>
  <si>
    <t>463501</t>
  </si>
  <si>
    <t>Suðuhringur St.52  5"</t>
  </si>
  <si>
    <t>463502</t>
  </si>
  <si>
    <t>Suðuhringur St.52  5 1/2"</t>
  </si>
  <si>
    <t>465500</t>
  </si>
  <si>
    <t>Minnkun Solidrest 600  5"x4"</t>
  </si>
  <si>
    <t>465550</t>
  </si>
  <si>
    <t>Minnkun Solidrest 600 5 1/2"</t>
  </si>
  <si>
    <t>466400</t>
  </si>
  <si>
    <t>Klemma  4"</t>
  </si>
  <si>
    <t>466401</t>
  </si>
  <si>
    <t>Klemma  41/2"</t>
  </si>
  <si>
    <t>466500</t>
  </si>
  <si>
    <t>Klemma  5"</t>
  </si>
  <si>
    <t>466550</t>
  </si>
  <si>
    <t>Klemma 5 1/2"</t>
  </si>
  <si>
    <t>467494</t>
  </si>
  <si>
    <t>Hreinsisvampur  4" soft</t>
  </si>
  <si>
    <t>467495</t>
  </si>
  <si>
    <t>Hreinsisvampur  4" Hard</t>
  </si>
  <si>
    <t>467500</t>
  </si>
  <si>
    <t>Hreinsisvampur  5" Soft</t>
  </si>
  <si>
    <t>467510</t>
  </si>
  <si>
    <t>Hreinsisvampur  5" Hard</t>
  </si>
  <si>
    <t>467515</t>
  </si>
  <si>
    <t>Hreinsisvampur  51/2" Soft</t>
  </si>
  <si>
    <t>468400</t>
  </si>
  <si>
    <t>Þéttihringur 4"</t>
  </si>
  <si>
    <t>468401</t>
  </si>
  <si>
    <t>Þéttihringur 4 1/2"</t>
  </si>
  <si>
    <t>468500</t>
  </si>
  <si>
    <t>Þéttihringur 5"</t>
  </si>
  <si>
    <t>468501</t>
  </si>
  <si>
    <t>Þéttihringur 5 1/2"</t>
  </si>
  <si>
    <t>470102</t>
  </si>
  <si>
    <t>Þéttihr. f/ Kúplingu K10 102mm</t>
  </si>
  <si>
    <t>470152</t>
  </si>
  <si>
    <t>Þéttihr. f/ Kúplingu K10 152mm</t>
  </si>
  <si>
    <t>RÖRABAULUR</t>
  </si>
  <si>
    <t>BOLTAR OG RÆR</t>
  </si>
  <si>
    <t>441120</t>
  </si>
  <si>
    <t>Rörabaulur 1/2"  sv. M8/25</t>
  </si>
  <si>
    <t>441121</t>
  </si>
  <si>
    <t>Rörabaulur 3/4" sbl/gr. M8/25</t>
  </si>
  <si>
    <t>441122</t>
  </si>
  <si>
    <t>Rörabaulur 1"  sbl./gr M10/30.</t>
  </si>
  <si>
    <t>441127</t>
  </si>
  <si>
    <t>Rörabaulur 1 1/4" sv. M10/30</t>
  </si>
  <si>
    <t>441125</t>
  </si>
  <si>
    <t>Rörabaulur 1 1/4"sbl/gr M10/30</t>
  </si>
  <si>
    <t>441157</t>
  </si>
  <si>
    <t>Rörabaulur 1 1/2" sv. M10/30</t>
  </si>
  <si>
    <t>441150</t>
  </si>
  <si>
    <t>Rörabaulur 1 1/2"sbl/gr M10/30</t>
  </si>
  <si>
    <t>441207</t>
  </si>
  <si>
    <t>Rörabaulur 2"     sv. M12/35</t>
  </si>
  <si>
    <t>441200</t>
  </si>
  <si>
    <t>Rörabaulur 2"   sbl/gr M12/35.</t>
  </si>
  <si>
    <t>441257</t>
  </si>
  <si>
    <t>Rörabaulur 2 1/2" sv. M12/35</t>
  </si>
  <si>
    <t>441250</t>
  </si>
  <si>
    <t>Rörabaulur 2 1/2"sbl/gr M12/35</t>
  </si>
  <si>
    <t>441307</t>
  </si>
  <si>
    <t>Rörabaulur 3"     sv. M12/35</t>
  </si>
  <si>
    <t>441300</t>
  </si>
  <si>
    <t>Rörabaulur 3"  sbl/gr. M12/35</t>
  </si>
  <si>
    <t>441407</t>
  </si>
  <si>
    <t>Rörabaulur 4"     sv. M12/35</t>
  </si>
  <si>
    <t>441400</t>
  </si>
  <si>
    <t>Rörabaulur 4"   sbl/gr M12/35.</t>
  </si>
  <si>
    <t>441500</t>
  </si>
  <si>
    <t>Rörabaulur 5"  sbl/gr M12/35.</t>
  </si>
  <si>
    <t>441600</t>
  </si>
  <si>
    <t>Rörabaulur 6"   sbl/gr M12/35.</t>
  </si>
  <si>
    <t>441800</t>
  </si>
  <si>
    <t>Rörabaulur 8"   sbl/gr. M12/35</t>
  </si>
  <si>
    <t>441801</t>
  </si>
  <si>
    <t>Rörabaulur 10" sbl. M16/45</t>
  </si>
  <si>
    <t>441802</t>
  </si>
  <si>
    <t>Rörabaulur 12"  sv. M16/45</t>
  </si>
  <si>
    <t>441910</t>
  </si>
  <si>
    <t>Boltar/rær 10/30 Rafg. 8.8</t>
  </si>
  <si>
    <t>441912</t>
  </si>
  <si>
    <t>Boltar/rær 12/35 Rafg. 8.8</t>
  </si>
  <si>
    <t>441916</t>
  </si>
  <si>
    <t>Boltar/rær 16/45 Rafg. 8.8</t>
  </si>
  <si>
    <t>PRÓFÍLRÖR</t>
  </si>
  <si>
    <t>S235JGR2</t>
  </si>
  <si>
    <t>DIN 59413</t>
  </si>
  <si>
    <t>S 235 JGR2</t>
  </si>
  <si>
    <t>411515</t>
  </si>
  <si>
    <t>Prófílpípur 10x20x1,5mm kalddr</t>
  </si>
  <si>
    <t>401215</t>
  </si>
  <si>
    <t>Prófílpípur 12x12x1,5mm kalddr</t>
  </si>
  <si>
    <t>401515</t>
  </si>
  <si>
    <t>Prófílpípur 15x15x1,5mm kalddr</t>
  </si>
  <si>
    <t>401520</t>
  </si>
  <si>
    <t>Prófílpípur 15x15x2,0mm kalddr</t>
  </si>
  <si>
    <t>402019</t>
  </si>
  <si>
    <t>Prófílpípur 20x20x2,0mm svart</t>
  </si>
  <si>
    <t>402015</t>
  </si>
  <si>
    <t>Prófílpípur 20x20x1,5mm kalddr</t>
  </si>
  <si>
    <t>402020</t>
  </si>
  <si>
    <t>Prófílpípur 20x20x2,0mm kalddr</t>
  </si>
  <si>
    <t>402016</t>
  </si>
  <si>
    <t>Prófílpípur 20x20x1,5mm svart</t>
  </si>
  <si>
    <t>411525</t>
  </si>
  <si>
    <t>Prófílpípur 15x25x1,5mm kalddr</t>
  </si>
  <si>
    <t>411526</t>
  </si>
  <si>
    <t>Prófílpípur 15x25x2,0mm kalddr</t>
  </si>
  <si>
    <t>402515</t>
  </si>
  <si>
    <t>Prófílpípur 25x25x1,5mm svart</t>
  </si>
  <si>
    <t>402520</t>
  </si>
  <si>
    <t>Prófílpípur 25x25x2,0mm kalddr</t>
  </si>
  <si>
    <t>402522</t>
  </si>
  <si>
    <t>Prófílpípur 25x25x2,0mm svartu</t>
  </si>
  <si>
    <t>402523</t>
  </si>
  <si>
    <t>Prófílpípur 25x25x3,0mm svart</t>
  </si>
  <si>
    <t>411530</t>
  </si>
  <si>
    <t>Prófílpípur 15x30x1,5mm kalddr</t>
  </si>
  <si>
    <t>411531</t>
  </si>
  <si>
    <t>Prófílpípur 15x30x1,5mm svart</t>
  </si>
  <si>
    <t>411532</t>
  </si>
  <si>
    <t>Prófílpípur 15x30x2,0mm kalddr</t>
  </si>
  <si>
    <t>411542</t>
  </si>
  <si>
    <t>Prófílpípur 15x40x2,0mm kalddr</t>
  </si>
  <si>
    <t>412029</t>
  </si>
  <si>
    <t>Prófílpípur 20x30x1,5mm kalddr</t>
  </si>
  <si>
    <t>412042</t>
  </si>
  <si>
    <t>Prófílpípur 20x40x2,0mm kalddr</t>
  </si>
  <si>
    <t>412040</t>
  </si>
  <si>
    <t>Prófílpípur 20x40x2,0mm sv</t>
  </si>
  <si>
    <t>412050</t>
  </si>
  <si>
    <t>Prófílpípur 20x50x2,0mm kalddr</t>
  </si>
  <si>
    <t>412053</t>
  </si>
  <si>
    <t>Prófílpípur 20x50x3,0mm sv</t>
  </si>
  <si>
    <t>412060</t>
  </si>
  <si>
    <t>Prófílpípur 20x60x2,0mm kalddr</t>
  </si>
  <si>
    <t>412080</t>
  </si>
  <si>
    <t>Prófílpípur 20x80x2,0mm kalddr</t>
  </si>
  <si>
    <t>412540</t>
  </si>
  <si>
    <t>Prófílpípur 25x40x2,0mm kalddr</t>
  </si>
  <si>
    <t>412550</t>
  </si>
  <si>
    <t>Prófílpípur 25x50x2,0mm kalddr</t>
  </si>
  <si>
    <t>412552</t>
  </si>
  <si>
    <t>Prófílpípur 25x50x2,0mm svart</t>
  </si>
  <si>
    <t>403015</t>
  </si>
  <si>
    <t>Prófílpípur 30x30x1,5mm svart</t>
  </si>
  <si>
    <t>403021</t>
  </si>
  <si>
    <t>Prófílpípur 30x30x2,0mm kalddr</t>
  </si>
  <si>
    <t>403020</t>
  </si>
  <si>
    <t>Prófílpípur 30x30x2mm svart</t>
  </si>
  <si>
    <t>403025</t>
  </si>
  <si>
    <t>Prófílpípur 30x30x3,0mm svart</t>
  </si>
  <si>
    <t>413040</t>
  </si>
  <si>
    <t>Prófílpípur 30x40x2,0mm kalddr</t>
  </si>
  <si>
    <t>413050</t>
  </si>
  <si>
    <t>Prófílpípur 30x50x2,0mm kalddr</t>
  </si>
  <si>
    <t>413053</t>
  </si>
  <si>
    <t>Prófílpípur 30x50x3.0 mm sv</t>
  </si>
  <si>
    <t>413054</t>
  </si>
  <si>
    <t>Prófílpípur 30x50x4,0mm</t>
  </si>
  <si>
    <t>413060</t>
  </si>
  <si>
    <t>Prófílpípur 30x60x2,0mm kaldva</t>
  </si>
  <si>
    <t>413063</t>
  </si>
  <si>
    <t>Prófílpípur 30x60x3,0mm</t>
  </si>
  <si>
    <t>413071</t>
  </si>
  <si>
    <t>Prófílpípur 30x70x3,0mm svart</t>
  </si>
  <si>
    <t>413074</t>
  </si>
  <si>
    <t>Prófílpípur 30x70x4,0mm svart</t>
  </si>
  <si>
    <t>403520</t>
  </si>
  <si>
    <t>Prófílpípur 35x35x2,0mm kalddr</t>
  </si>
  <si>
    <t>404021</t>
  </si>
  <si>
    <t>Prófílpípur 40x40x2,0mm kalddr</t>
  </si>
  <si>
    <t>404020</t>
  </si>
  <si>
    <t>Prófílpípur 40x40x2,0mm svart</t>
  </si>
  <si>
    <t>404026</t>
  </si>
  <si>
    <t>C Prófílpípur 40x40x16x4,0 sv</t>
  </si>
  <si>
    <t>404030</t>
  </si>
  <si>
    <t>Prófílpípur 40x40x3,0mm sv</t>
  </si>
  <si>
    <t>404040</t>
  </si>
  <si>
    <t>Prófílpípur 40x40x4,0mm sv</t>
  </si>
  <si>
    <t>414050</t>
  </si>
  <si>
    <t>Prófílpípur 40x50x2,0mm</t>
  </si>
  <si>
    <t>414053</t>
  </si>
  <si>
    <t>Prófílpípur 40x50x3,0mm</t>
  </si>
  <si>
    <t>414055</t>
  </si>
  <si>
    <t>Prófílpípur 40x50x4,0mm</t>
  </si>
  <si>
    <t>415055</t>
  </si>
  <si>
    <t>Prófílpípur 40x50x4,0mm Galv.</t>
  </si>
  <si>
    <t>414062</t>
  </si>
  <si>
    <t>Prófílpípur 40x60x2,0mm sv</t>
  </si>
  <si>
    <t>414063</t>
  </si>
  <si>
    <t>Prófílpípur 40x60x3,0mm</t>
  </si>
  <si>
    <t>414069</t>
  </si>
  <si>
    <t>Prófílpípur 40x60x4,0mm</t>
  </si>
  <si>
    <t>414072</t>
  </si>
  <si>
    <t>Prófílpípur 40x70x2,0mm</t>
  </si>
  <si>
    <t>414073</t>
  </si>
  <si>
    <t>Prófílpípur 40x70x3,0mm</t>
  </si>
  <si>
    <t>414074</t>
  </si>
  <si>
    <t>Prófílpípur 40x70x4,0mm</t>
  </si>
  <si>
    <t>414080</t>
  </si>
  <si>
    <t>Prófílpípur 40x80x2,0mm sv</t>
  </si>
  <si>
    <t>414082</t>
  </si>
  <si>
    <t>Prófílpípur 40x80x2,0mm kalddr</t>
  </si>
  <si>
    <t>414083</t>
  </si>
  <si>
    <t>Prófílpípur 40x80x3,0mm</t>
  </si>
  <si>
    <t>414084</t>
  </si>
  <si>
    <t>Prófílpípur 40x80x4,0mm 6mtr</t>
  </si>
  <si>
    <t>414085</t>
  </si>
  <si>
    <t>Prófílpípur 40x80x4,0mm/12 mtr</t>
  </si>
  <si>
    <t>414093</t>
  </si>
  <si>
    <t>Prófílpípur 40x100x3,0mm 6 mtr</t>
  </si>
  <si>
    <t>414094</t>
  </si>
  <si>
    <t>Prófílpípur 40x100x4,0mm</t>
  </si>
  <si>
    <t>404520</t>
  </si>
  <si>
    <t>Prófílpípur 45x45x2,0mm kalddr</t>
  </si>
  <si>
    <t>405022</t>
  </si>
  <si>
    <t>Prófílpípur 50x50x2,0mm svart</t>
  </si>
  <si>
    <t>405030</t>
  </si>
  <si>
    <t>Prófílpípur 50x50x3,0 mm sv</t>
  </si>
  <si>
    <t>405040</t>
  </si>
  <si>
    <t>Prófílpípur 50x50x4,0mm sv</t>
  </si>
  <si>
    <t>405050</t>
  </si>
  <si>
    <t>Prófílpípur 50x50x5,0mm sv</t>
  </si>
  <si>
    <t>415083</t>
  </si>
  <si>
    <t>Prófílpípur 50x80x3,0mm</t>
  </si>
  <si>
    <t>415013</t>
  </si>
  <si>
    <t>Prófílpípur 50x100x3,0mm</t>
  </si>
  <si>
    <t>415014</t>
  </si>
  <si>
    <t>Prófílpípur 50x100x4,0mm svart</t>
  </si>
  <si>
    <t>415016</t>
  </si>
  <si>
    <t>Prófílpípur 50x100x5,0mm</t>
  </si>
  <si>
    <t>415018</t>
  </si>
  <si>
    <t>Prófílpípur 50x100x6,0mm</t>
  </si>
  <si>
    <t>406020</t>
  </si>
  <si>
    <t>Prófílpípur 60x60x2,0mm sv</t>
  </si>
  <si>
    <t>406023</t>
  </si>
  <si>
    <t>Prófílpípur 60x60x3,0mm sv</t>
  </si>
  <si>
    <t>406040</t>
  </si>
  <si>
    <t>Prófílpípur 60x60x4,0mm sv</t>
  </si>
  <si>
    <t>406047</t>
  </si>
  <si>
    <t>Prófílpípur 60x60x4,0mm sbl/gr</t>
  </si>
  <si>
    <t>406048</t>
  </si>
  <si>
    <t>Prófílpípur 60x60x5,0mm sv</t>
  </si>
  <si>
    <t>406055</t>
  </si>
  <si>
    <t>Prófílpípur 60x60x6,0mm svart</t>
  </si>
  <si>
    <t>416001</t>
  </si>
  <si>
    <t>Prófílpípur 60x80x4,0mm 6 mtr</t>
  </si>
  <si>
    <t>416003</t>
  </si>
  <si>
    <t>Prófílpípur 60x100x3,0mm 6 mtr</t>
  </si>
  <si>
    <t>416014</t>
  </si>
  <si>
    <t>Prófílpípur 60x120x4,0mm</t>
  </si>
  <si>
    <t>407070</t>
  </si>
  <si>
    <t>Prófílpípur 70x70x3,0mm sv</t>
  </si>
  <si>
    <t>407074</t>
  </si>
  <si>
    <t>Prófílpípur 70x70x4,0mm sv.</t>
  </si>
  <si>
    <t>407076</t>
  </si>
  <si>
    <t>Prófílpípur 70x70x5,0mm sv.</t>
  </si>
  <si>
    <t>415084</t>
  </si>
  <si>
    <t>Prófílpípur 50x80x4,0mm</t>
  </si>
  <si>
    <t>408030</t>
  </si>
  <si>
    <t>Prófílpípur 80x80x3,0mm sv</t>
  </si>
  <si>
    <t>408040</t>
  </si>
  <si>
    <t>Prófílpípur 80x80x4,0mm sv</t>
  </si>
  <si>
    <t>408047</t>
  </si>
  <si>
    <t>Prófílpípur 80x80x4,0mm sbl/gr</t>
  </si>
  <si>
    <t>408049</t>
  </si>
  <si>
    <t>Prófílpípur 80x80x5,0mm sv</t>
  </si>
  <si>
    <t>418046</t>
  </si>
  <si>
    <t>Prófílpípur 80x120x5,0mm</t>
  </si>
  <si>
    <t>418052</t>
  </si>
  <si>
    <t>Prófílpípur 80x140x6mm sva 12m</t>
  </si>
  <si>
    <t>418062</t>
  </si>
  <si>
    <t>Prófílpípur 80x160x4,0 mm</t>
  </si>
  <si>
    <t>418072</t>
  </si>
  <si>
    <t>Prófílpípur 80x160x8mm sva 12m</t>
  </si>
  <si>
    <t>409094</t>
  </si>
  <si>
    <t>Prófílpípur 90x90x4 svart</t>
  </si>
  <si>
    <t>416004</t>
  </si>
  <si>
    <t>Prófílpípur 60x100x4,0mm</t>
  </si>
  <si>
    <t>416006</t>
  </si>
  <si>
    <t>Prófílpípur 60x100x6,0mm</t>
  </si>
  <si>
    <t>409130</t>
  </si>
  <si>
    <t>Prófílpípur 100x100x3,0mm sv</t>
  </si>
  <si>
    <t>409140</t>
  </si>
  <si>
    <t>Prófílpípur 100x100x4,0mm sv</t>
  </si>
  <si>
    <t>409145</t>
  </si>
  <si>
    <t>Prófílpípur 100x100x4,0 sbl/gr</t>
  </si>
  <si>
    <t>409150</t>
  </si>
  <si>
    <t>Prófílpípur 100x100x5,0mm sv</t>
  </si>
  <si>
    <t>409157</t>
  </si>
  <si>
    <t>Prófílpípur 100x100x5mm sbl/gr</t>
  </si>
  <si>
    <t>409160</t>
  </si>
  <si>
    <t>Prófílpípur 100x100x6,0mm sv</t>
  </si>
  <si>
    <t>409170</t>
  </si>
  <si>
    <t>Prófílpípur 100x100x8,0mm sv</t>
  </si>
  <si>
    <t>409172</t>
  </si>
  <si>
    <t>Prófílpípur 100x100x8,0mm sbl.</t>
  </si>
  <si>
    <t>409190</t>
  </si>
  <si>
    <t>Prófílpípur 100x100x10 mm sv</t>
  </si>
  <si>
    <t>419086</t>
  </si>
  <si>
    <t>Prófílpípa 100x180x6mm sv  12m</t>
  </si>
  <si>
    <t>419092</t>
  </si>
  <si>
    <t>Prófílpípur100x200x8.0 mm sv.</t>
  </si>
  <si>
    <t>411201</t>
  </si>
  <si>
    <t>Prófílpípur 120x120x5,0mm sv</t>
  </si>
  <si>
    <t>411202</t>
  </si>
  <si>
    <t>Prófílpípur 120x120x5mm sbl/gr</t>
  </si>
  <si>
    <t>411203</t>
  </si>
  <si>
    <t>Prófílpípur 120x120x6,0mm sv</t>
  </si>
  <si>
    <t>411205</t>
  </si>
  <si>
    <t>Prófílpípur 120x120x10mm svart</t>
  </si>
  <si>
    <t>418048</t>
  </si>
  <si>
    <t>Prófílpípur 80x140x5mm svart</t>
  </si>
  <si>
    <t>411406</t>
  </si>
  <si>
    <t>Prófílpípur 140x140x6mm svart</t>
  </si>
  <si>
    <t>419080</t>
  </si>
  <si>
    <t>Prófílpípa 100x150x6mm sva 12m</t>
  </si>
  <si>
    <t>411411</t>
  </si>
  <si>
    <t>Prófílpípur 150x150x4mm svart</t>
  </si>
  <si>
    <t>411414</t>
  </si>
  <si>
    <t>Prófílpípur 150x150x6mm sbl/gr</t>
  </si>
  <si>
    <t>411415</t>
  </si>
  <si>
    <t>Prófílpípur 150x150x6mm svart</t>
  </si>
  <si>
    <t>418064</t>
  </si>
  <si>
    <t>Prófílpípur 80x160x5mm sva 12m</t>
  </si>
  <si>
    <t>411416</t>
  </si>
  <si>
    <t>Prófílpípur 160x160x5,0  svart</t>
  </si>
  <si>
    <t>411417</t>
  </si>
  <si>
    <t>Prófílpípur 160x160x6mm sv.</t>
  </si>
  <si>
    <t>411418</t>
  </si>
  <si>
    <t>Prófílpípur 180x180x10mm svart</t>
  </si>
  <si>
    <t>411420</t>
  </si>
  <si>
    <t>Prófílpípur 180x180x12,5 mm</t>
  </si>
  <si>
    <t>419089</t>
  </si>
  <si>
    <t>Prófílpípa 100x200x6mm sv  12m</t>
  </si>
  <si>
    <t>419095</t>
  </si>
  <si>
    <t>Prófílpípur100x200x10mm svart</t>
  </si>
  <si>
    <t>411422</t>
  </si>
  <si>
    <t>Prófílpípa 200x200x6mm sv  12m</t>
  </si>
  <si>
    <t>411424</t>
  </si>
  <si>
    <t>Prófílpípur 200x200x10mm sv</t>
  </si>
  <si>
    <t>411426</t>
  </si>
  <si>
    <t>Prófílp.200x200x12,5 mm svart</t>
  </si>
  <si>
    <t>411428</t>
  </si>
  <si>
    <t>Prófílpípur 220x220x12,5 svar</t>
  </si>
  <si>
    <t>411429</t>
  </si>
  <si>
    <t>Prófílpípur 250x250x12,5 svar</t>
  </si>
  <si>
    <t>411435</t>
  </si>
  <si>
    <t>Prófílp.350x350x8 sv SS355</t>
  </si>
  <si>
    <t>HURÐAPRÓFÍLL</t>
  </si>
  <si>
    <t>431008</t>
  </si>
  <si>
    <t>R.P.pípur VA4040L 40x40x60x2mm</t>
  </si>
  <si>
    <t>431114</t>
  </si>
  <si>
    <t>R.P.pípur VA4020L 20x40x40mm</t>
  </si>
  <si>
    <t>SKILTAPRÓFÍLL</t>
  </si>
  <si>
    <t>0566699</t>
  </si>
  <si>
    <t>Skiltaprofill  Special B *</t>
  </si>
  <si>
    <t>0566700</t>
  </si>
  <si>
    <t>Skiltaprofill  R-profill</t>
  </si>
  <si>
    <t>0566738</t>
  </si>
  <si>
    <t>Skiltaprofill 6738 *</t>
  </si>
  <si>
    <t>0566739</t>
  </si>
  <si>
    <t>Skiltaprofill 6739 *</t>
  </si>
  <si>
    <t>0568127</t>
  </si>
  <si>
    <t>Skiltaprofill 8127 *</t>
  </si>
  <si>
    <t>0568176</t>
  </si>
  <si>
    <t>Skiltaprofill 8176 *</t>
  </si>
  <si>
    <t>EN 10034</t>
  </si>
  <si>
    <t>DIN 1025/5</t>
  </si>
  <si>
    <t>IPE BITAR</t>
  </si>
  <si>
    <t>6 - 15 Mtr.</t>
  </si>
  <si>
    <t>271081</t>
  </si>
  <si>
    <t>IPE.bitastál  80 sbl.6,1 mtr</t>
  </si>
  <si>
    <t>271101</t>
  </si>
  <si>
    <t>IPE.bitastál 100 sbl.6,1 mtr</t>
  </si>
  <si>
    <t>261100</t>
  </si>
  <si>
    <t>IPE.bitastál 100 sv.6,1 mtr</t>
  </si>
  <si>
    <t>271120</t>
  </si>
  <si>
    <t>IPE.bitastál 120 sbl.12,1 mtr</t>
  </si>
  <si>
    <t>271121</t>
  </si>
  <si>
    <t>IPE.bitastál 120 sbl.6,1 mtr</t>
  </si>
  <si>
    <t>261120</t>
  </si>
  <si>
    <t>IPE.bitastál 120 sv.6,1 mtr</t>
  </si>
  <si>
    <t>271123</t>
  </si>
  <si>
    <t>IPE.bitastál 120 sbl.15,1 mtr</t>
  </si>
  <si>
    <t>271140</t>
  </si>
  <si>
    <t>IPE.bitastál 140 sbl. 12,1 m</t>
  </si>
  <si>
    <t>261140</t>
  </si>
  <si>
    <t>IPE.bitastál 140 sv.12,1 mtr</t>
  </si>
  <si>
    <t>271160</t>
  </si>
  <si>
    <t>IPE.bitastál 160 sbl.12,1 mtr.</t>
  </si>
  <si>
    <t>261160</t>
  </si>
  <si>
    <t>IPE.bitastál 160 sv.12,1 mtr</t>
  </si>
  <si>
    <t>271180</t>
  </si>
  <si>
    <t>IPE.bitastál 180 sbl.12,1 mt</t>
  </si>
  <si>
    <t>261180</t>
  </si>
  <si>
    <t>IPE.bitastál 180 sv.  12,1 m</t>
  </si>
  <si>
    <t>271200</t>
  </si>
  <si>
    <t>IPE.bitastál 200 sbl.12,1mtr</t>
  </si>
  <si>
    <t>261200</t>
  </si>
  <si>
    <t>IPE.bitastál 200 sv.12,1 mtr</t>
  </si>
  <si>
    <t>271220</t>
  </si>
  <si>
    <t>IPE.bitastál 220 sbl.12,1 mt</t>
  </si>
  <si>
    <t>261220</t>
  </si>
  <si>
    <t>IPE.bitastál 220 sv.12,1 mtr</t>
  </si>
  <si>
    <t>271240</t>
  </si>
  <si>
    <t>IPE.bitastál 240 sbl.12,1 mt</t>
  </si>
  <si>
    <t>261240</t>
  </si>
  <si>
    <t>IPE.bitastál 240mm sv.12mtr.</t>
  </si>
  <si>
    <t>271270</t>
  </si>
  <si>
    <t>IPE.bitajárn 270 sbl. 12,1 m</t>
  </si>
  <si>
    <t>271275</t>
  </si>
  <si>
    <t>IPE.bitajárn 270 sbl. 15,1 m</t>
  </si>
  <si>
    <t>271300</t>
  </si>
  <si>
    <t>IPE.bitastál 300 sbl.12,1 mt</t>
  </si>
  <si>
    <t>271330</t>
  </si>
  <si>
    <t>IPE.bitastál 330 sbl.12,1 mt</t>
  </si>
  <si>
    <t>271360</t>
  </si>
  <si>
    <t>IPE.bitastál 360 sbl. 12,1 m</t>
  </si>
  <si>
    <t>271450</t>
  </si>
  <si>
    <t>IPE.bitastál 450 sbl.12,1 mt</t>
  </si>
  <si>
    <t>271600</t>
  </si>
  <si>
    <t>IPE.bitastál 600 sv .12,1 mt</t>
  </si>
  <si>
    <t>HE BITAR</t>
  </si>
  <si>
    <t>12 - 15 Mtr.</t>
  </si>
  <si>
    <t>251100</t>
  </si>
  <si>
    <t>HEB.bitastál 100 sbl.12,1 mt</t>
  </si>
  <si>
    <t>251101</t>
  </si>
  <si>
    <t>HEB.bitastál 100 sv.  12,1 m</t>
  </si>
  <si>
    <t>251120</t>
  </si>
  <si>
    <t>HEB.bitastál 120 sbl.12,1 mt</t>
  </si>
  <si>
    <t>251121</t>
  </si>
  <si>
    <t>HEB.bitastál 120 sv.  12,1 m</t>
  </si>
  <si>
    <t>251140</t>
  </si>
  <si>
    <t>HEB.bitastál 140 sbl.12,1 mt</t>
  </si>
  <si>
    <t>251141</t>
  </si>
  <si>
    <t>HEB.bitastál 140 svar 12,1 m</t>
  </si>
  <si>
    <t>251160</t>
  </si>
  <si>
    <t>HEB.bitastál 160 sbl.12,1 m</t>
  </si>
  <si>
    <t>251161</t>
  </si>
  <si>
    <t>HEB.bitastál 160 sv. 12,1m</t>
  </si>
  <si>
    <t>251180</t>
  </si>
  <si>
    <t>HEB.bitastál 180 sbl.12,1 mt</t>
  </si>
  <si>
    <t>251182</t>
  </si>
  <si>
    <t>HEB.bitastál 180 sv.12,1 mt</t>
  </si>
  <si>
    <t>251185</t>
  </si>
  <si>
    <t>HEB.bitastál 180 sbl.15, mtr</t>
  </si>
  <si>
    <t>251200</t>
  </si>
  <si>
    <t>HEB.bitastál 200 sbl.12,1 mt</t>
  </si>
  <si>
    <t>251201</t>
  </si>
  <si>
    <t>HEB.bitastál 200 svar 12,1 m</t>
  </si>
  <si>
    <t>251204</t>
  </si>
  <si>
    <t>HEB.bitastál 200 sbl.15,1 mt</t>
  </si>
  <si>
    <t>251220</t>
  </si>
  <si>
    <t>HEB.bitastál 220 sbl 12,1 m</t>
  </si>
  <si>
    <t>251221</t>
  </si>
  <si>
    <t>HEB.bitastál 220 sva 12,1 m</t>
  </si>
  <si>
    <t>251240</t>
  </si>
  <si>
    <t>HEB.bitastál 240 sbl.12,1 mt</t>
  </si>
  <si>
    <t>251244</t>
  </si>
  <si>
    <t>HEB.bitastál 240 sva.12,1 mt</t>
  </si>
  <si>
    <t>251260</t>
  </si>
  <si>
    <t>HEB.bitastál 260 sbl.12,1 mt</t>
  </si>
  <si>
    <t>251261</t>
  </si>
  <si>
    <t>HEB.bitastál 260 sv.12,1 mt</t>
  </si>
  <si>
    <t>251280</t>
  </si>
  <si>
    <t>HEB.bitastál 280 sbl.12,1 mt</t>
  </si>
  <si>
    <t>251300</t>
  </si>
  <si>
    <t>HEB.bitastál 300 sbl.12,1 mt</t>
  </si>
  <si>
    <t>251301</t>
  </si>
  <si>
    <t>HEB.bitastál 300 sv. 12,1 mtr</t>
  </si>
  <si>
    <t>251340</t>
  </si>
  <si>
    <t>HEB.bitastál 340 sbl.12,1 mt</t>
  </si>
  <si>
    <t>251500</t>
  </si>
  <si>
    <t>HEB.bitastál 500 sv.13,3 mt</t>
  </si>
  <si>
    <t>UNP BITAR</t>
  </si>
  <si>
    <t>231050</t>
  </si>
  <si>
    <t>UNP bitastál 50x38 sbl.6,1 mtr</t>
  </si>
  <si>
    <t>241050</t>
  </si>
  <si>
    <t>UNP. 50x38 svart   6,1 mtr.</t>
  </si>
  <si>
    <t>231065</t>
  </si>
  <si>
    <t>UNP bitastál 65x42 sbl.6,1mtr.</t>
  </si>
  <si>
    <t>241065</t>
  </si>
  <si>
    <t>UNP. 65x42 svart   6,1 mtr.</t>
  </si>
  <si>
    <t>231080</t>
  </si>
  <si>
    <t>UNP bitastál 80x45 sbl.6,1mtr.</t>
  </si>
  <si>
    <t>241080</t>
  </si>
  <si>
    <t>UNP. 80x45 svart   6,1 mtr.</t>
  </si>
  <si>
    <t>231100</t>
  </si>
  <si>
    <t>UNP bitastál 100x50 sbl.6,1mtr</t>
  </si>
  <si>
    <t>241100</t>
  </si>
  <si>
    <t>UNP.100x50 svart.6,1 mtr</t>
  </si>
  <si>
    <t>231120</t>
  </si>
  <si>
    <t>UNP bitastál 120x55 sbl.6, mtr</t>
  </si>
  <si>
    <t>241120</t>
  </si>
  <si>
    <t>UNP. 120x55 svart 6 mtr</t>
  </si>
  <si>
    <t>231140</t>
  </si>
  <si>
    <t>UNP bitastál 140mm sbl.12,1mtr</t>
  </si>
  <si>
    <t>241140</t>
  </si>
  <si>
    <t>UNP.bitastál 140 sv.12,1 mtr</t>
  </si>
  <si>
    <t>231160</t>
  </si>
  <si>
    <t>UNP bitastál 160mm sbl.12,1mtr</t>
  </si>
  <si>
    <t>241160</t>
  </si>
  <si>
    <t>UNP.bitastál 160 sv.12,1 mtr</t>
  </si>
  <si>
    <t>231180</t>
  </si>
  <si>
    <t>UNP bitastál 180mm sbl.12,1mtr</t>
  </si>
  <si>
    <t>241180</t>
  </si>
  <si>
    <t>UNP.bitastál 180 sv.12,1 mtr</t>
  </si>
  <si>
    <t>231200</t>
  </si>
  <si>
    <t>UNP bitastál 200mm sbl.12,1mtr</t>
  </si>
  <si>
    <t>241200</t>
  </si>
  <si>
    <t>UNP.bitastál 200 sv.12,1 mtr</t>
  </si>
  <si>
    <t>231220</t>
  </si>
  <si>
    <t>UNP bitastál 220mm sbl.12,1mtr</t>
  </si>
  <si>
    <t>241220</t>
  </si>
  <si>
    <t>UNP.bitastál 220 sv.12,1 mtr</t>
  </si>
  <si>
    <t>231240</t>
  </si>
  <si>
    <t>UNP bitastál 240mm sbl.12,1mtr</t>
  </si>
  <si>
    <t>241240</t>
  </si>
  <si>
    <t>UNP.bitastál 240 sv.12,1 mtr</t>
  </si>
  <si>
    <t>231260</t>
  </si>
  <si>
    <t>UNP bitastál 260mm sbl.12,1mtr</t>
  </si>
  <si>
    <t>231280</t>
  </si>
  <si>
    <t>UNP bitastál 280mm sbl.12,1mtr</t>
  </si>
  <si>
    <t>241280</t>
  </si>
  <si>
    <t>UNP.bitastál 280 sv.12,1 mtr</t>
  </si>
  <si>
    <t>231300</t>
  </si>
  <si>
    <t>UNP bitastál 300mm sbl.12,1mtr</t>
  </si>
  <si>
    <t>241300</t>
  </si>
  <si>
    <t>UNP.bitastál 300 sv.12,1 mtr</t>
  </si>
  <si>
    <t>241400</t>
  </si>
  <si>
    <t>UNP.bitastál 400 sv.12,1 mtr</t>
  </si>
  <si>
    <t>S235JRG2 skv. EN 10025-93</t>
  </si>
  <si>
    <t>EN 10204-3.1B (DIN 50049/31B</t>
  </si>
  <si>
    <t>DIN 28011</t>
  </si>
  <si>
    <t>SUÐUBOTNAR</t>
  </si>
  <si>
    <t>Svart, heitpressað, fasað</t>
  </si>
  <si>
    <t>446021</t>
  </si>
  <si>
    <t>Rörabotnar 21,3x3,0 mm</t>
  </si>
  <si>
    <t>446026</t>
  </si>
  <si>
    <t>Rörabotnar 26,9x3,0 mm</t>
  </si>
  <si>
    <t>446100</t>
  </si>
  <si>
    <t>Rörabotnar 33,7x2,6 mm</t>
  </si>
  <si>
    <t>446125</t>
  </si>
  <si>
    <t>Rörabotnar 42,4x2,6</t>
  </si>
  <si>
    <t>446150</t>
  </si>
  <si>
    <t>Rörabotnar 48,3x3.0</t>
  </si>
  <si>
    <t>446200</t>
  </si>
  <si>
    <t>Rörabotnar 60,3x3,0</t>
  </si>
  <si>
    <t>446250</t>
  </si>
  <si>
    <t>Rörabotnar 76,1x3,0</t>
  </si>
  <si>
    <t>446300</t>
  </si>
  <si>
    <t>Rörabotnar 88,9x4,0</t>
  </si>
  <si>
    <t>446390</t>
  </si>
  <si>
    <t>Rörabotnar 101,6x4,0mm</t>
  </si>
  <si>
    <t>446400</t>
  </si>
  <si>
    <t>Rörabotnar 114,3x3,6</t>
  </si>
  <si>
    <t>446500</t>
  </si>
  <si>
    <t>Rörabotnar 139,7x4,0   5"</t>
  </si>
  <si>
    <t>446600</t>
  </si>
  <si>
    <t>Rörabotnar 168,3x4,5   6"</t>
  </si>
  <si>
    <t>446800</t>
  </si>
  <si>
    <t>Rörabotnar 219,1x6,3  8"</t>
  </si>
  <si>
    <t>446650</t>
  </si>
  <si>
    <t>Rörabotnar 273,9x6,3  10"</t>
  </si>
  <si>
    <t>446660</t>
  </si>
  <si>
    <t>Rörabotnar 323,9x7,1 12"St35</t>
  </si>
  <si>
    <t>446850</t>
  </si>
  <si>
    <t>Rörabotnar 355,6  14" P265GH</t>
  </si>
  <si>
    <t>446886</t>
  </si>
  <si>
    <t>Rörabotnar 1300x12 mm</t>
  </si>
  <si>
    <t>LOK</t>
  </si>
  <si>
    <t>Á RÖRENDA, 2 MM</t>
  </si>
  <si>
    <t>446101</t>
  </si>
  <si>
    <t>Botnar f/handrið 31,0x2,0  1"</t>
  </si>
  <si>
    <t>446126</t>
  </si>
  <si>
    <t>Botnar f/handr.41,0x2,0 1 1/4</t>
  </si>
  <si>
    <t>446151</t>
  </si>
  <si>
    <t>Botnar f/handr.45,0x2,0 1 1/2</t>
  </si>
  <si>
    <t>446201</t>
  </si>
  <si>
    <t>Botnar f/handrið 57,0x2,0  2"</t>
  </si>
  <si>
    <t>446251</t>
  </si>
  <si>
    <t>Botnar f/handrið 73 x2  2 1/2</t>
  </si>
  <si>
    <t>446301</t>
  </si>
  <si>
    <t>Botnar f/handrið 84,0x2,0 3"</t>
  </si>
  <si>
    <t>446303</t>
  </si>
  <si>
    <t>Botnar f/handrið 95x2 31/2"</t>
  </si>
  <si>
    <t>446402</t>
  </si>
  <si>
    <t>Botnar f/handrið 112x2mm 4"</t>
  </si>
  <si>
    <t>446501</t>
  </si>
  <si>
    <t>Botnar f/handrið 127x2,5 5"</t>
  </si>
  <si>
    <t>446503</t>
  </si>
  <si>
    <t>Botnar kúptir 153x2mm</t>
  </si>
  <si>
    <t>446803</t>
  </si>
  <si>
    <t>Botnar kúptir 250x2mm</t>
  </si>
  <si>
    <t>DIN 1626</t>
  </si>
  <si>
    <t>Framleitt úr pípum</t>
  </si>
  <si>
    <t>DIN 2458</t>
  </si>
  <si>
    <t>Svart, rörsnitti (withworth)</t>
  </si>
  <si>
    <t>SUÐUMÚFFUR</t>
  </si>
  <si>
    <t>449010</t>
  </si>
  <si>
    <t>Suðumúffur 3/8"</t>
  </si>
  <si>
    <t>449050</t>
  </si>
  <si>
    <t>Suðumúffur 1/2"</t>
  </si>
  <si>
    <t>449052</t>
  </si>
  <si>
    <t>Suðumúffur 1/2"þykkar</t>
  </si>
  <si>
    <t>449075</t>
  </si>
  <si>
    <t>Suðumúffur 3/4"</t>
  </si>
  <si>
    <t>449077</t>
  </si>
  <si>
    <t>Suðumúffur 3/4" þykkar</t>
  </si>
  <si>
    <t>449100</t>
  </si>
  <si>
    <t>Suðumúffur 1"</t>
  </si>
  <si>
    <t>449102</t>
  </si>
  <si>
    <t>Suðumúffur 1" þykkar</t>
  </si>
  <si>
    <t>449125</t>
  </si>
  <si>
    <t>Suðumúffur 1 1/4"</t>
  </si>
  <si>
    <t>449127</t>
  </si>
  <si>
    <t>Suðumúffur 1 1/4" þykkar</t>
  </si>
  <si>
    <t>449150</t>
  </si>
  <si>
    <t>Suðumúffur 1 1/2"</t>
  </si>
  <si>
    <t>449152</t>
  </si>
  <si>
    <t>Suðumúffur 1 1/2" þykkar</t>
  </si>
  <si>
    <t>449200</t>
  </si>
  <si>
    <t>Suðumúffur 2"</t>
  </si>
  <si>
    <t>449202</t>
  </si>
  <si>
    <t>Suðumúffur 2" þykkar</t>
  </si>
  <si>
    <t>449250</t>
  </si>
  <si>
    <t>Suðumúffur 2 1/2"</t>
  </si>
  <si>
    <t>449252</t>
  </si>
  <si>
    <t>Suðumúffur 21/2 þykkar</t>
  </si>
  <si>
    <t>449253</t>
  </si>
  <si>
    <t>Suðumúffur 21/2 þykkar MSC gen</t>
  </si>
  <si>
    <t>449300</t>
  </si>
  <si>
    <t>Suðumúffur 3"</t>
  </si>
  <si>
    <t>449302</t>
  </si>
  <si>
    <t>Suðumúffur 3" þykkar</t>
  </si>
  <si>
    <t>449400</t>
  </si>
  <si>
    <t>Suðumúffur 4"</t>
  </si>
  <si>
    <t>St. 35.8 skv. EN 10204-3.1</t>
  </si>
  <si>
    <t>DIN 50049/3.1B</t>
  </si>
  <si>
    <t>SUÐUMINNKUN</t>
  </si>
  <si>
    <t>DIN 2616</t>
  </si>
  <si>
    <t>Svart, sauml. Tenging DIN 2448</t>
  </si>
  <si>
    <t>DIN 2612</t>
  </si>
  <si>
    <t>445075</t>
  </si>
  <si>
    <t>Minnkun 26,9x2,3/21,3x2,0</t>
  </si>
  <si>
    <t>445080</t>
  </si>
  <si>
    <t>Minnkun 26,3x3,2/21,3x3,2 þykk</t>
  </si>
  <si>
    <t>445100</t>
  </si>
  <si>
    <t>Minnkun 33,7x2,6/26,9x2,3</t>
  </si>
  <si>
    <t>445095</t>
  </si>
  <si>
    <t>Minnkun 33,7x2,6/26,9x2,3 Hjám</t>
  </si>
  <si>
    <t>445101</t>
  </si>
  <si>
    <t>Minnkun 33,7x2,6/21,3x2,3</t>
  </si>
  <si>
    <t>445102</t>
  </si>
  <si>
    <t>Minnkun 33,7x2,9/17,2x2,3</t>
  </si>
  <si>
    <t>445125</t>
  </si>
  <si>
    <t>Minnkun 42,4x2,6/33,7x2,6</t>
  </si>
  <si>
    <t>445126</t>
  </si>
  <si>
    <t>Minnkun 42,4x2,6/26,9x2,3</t>
  </si>
  <si>
    <t>445127</t>
  </si>
  <si>
    <t>Minnkun 42,4x2,6/21,3x2,0</t>
  </si>
  <si>
    <t>445150</t>
  </si>
  <si>
    <t>Minnkun 48,3x2,6/42,4x2,6</t>
  </si>
  <si>
    <t>445151</t>
  </si>
  <si>
    <t>Minnkun 48,3x2,6/33,7x2,6</t>
  </si>
  <si>
    <t>445152</t>
  </si>
  <si>
    <t>Minnkun 48,3x2,6/26,9x2,3</t>
  </si>
  <si>
    <t>445202</t>
  </si>
  <si>
    <t>Minnkun 60,3x2,9/33,7x2,6</t>
  </si>
  <si>
    <t>445201</t>
  </si>
  <si>
    <t>Minnkun 60,3x2,9/42,4x2,6</t>
  </si>
  <si>
    <t>445200</t>
  </si>
  <si>
    <t>Minnkun 60,3x2,9/48,3x2,6</t>
  </si>
  <si>
    <t>445197</t>
  </si>
  <si>
    <t>Minnkun 60,3x5,6/48,3x5,0 þykk</t>
  </si>
  <si>
    <t>445199</t>
  </si>
  <si>
    <t>Minnkun 60,3x2,9/48,3x2,6 Hjám</t>
  </si>
  <si>
    <t>445252</t>
  </si>
  <si>
    <t>Minnkun 76,1x7,1/48,3x5,0 þykk</t>
  </si>
  <si>
    <t>445255</t>
  </si>
  <si>
    <t>Minnkun 76,1x2,9/42,4x2,6</t>
  </si>
  <si>
    <t>445251</t>
  </si>
  <si>
    <t>Minnkun 76,1x2,9/48,3x2,6</t>
  </si>
  <si>
    <t>445250</t>
  </si>
  <si>
    <t>Minnkun 76,1x2,9/60,3x2,6</t>
  </si>
  <si>
    <t>445249</t>
  </si>
  <si>
    <t>Minnkun 76,1x7,1/60,3x5,6 þykk</t>
  </si>
  <si>
    <t>445305</t>
  </si>
  <si>
    <t>Minnkun 88,9x3,2/48,3x2,6</t>
  </si>
  <si>
    <t>445310</t>
  </si>
  <si>
    <t>Minnkun 88,9x5,6/48,3x4,0 þykk</t>
  </si>
  <si>
    <t>445302</t>
  </si>
  <si>
    <t>Minnkun 88,9x8,0/60,3x5,6 þykk</t>
  </si>
  <si>
    <t>445301</t>
  </si>
  <si>
    <t>Minnkun 88,9x3,2/60,3x2,9</t>
  </si>
  <si>
    <t>445298</t>
  </si>
  <si>
    <t>Minnkun 88,9x5,6/76,1x5,0 m-þy</t>
  </si>
  <si>
    <t>445299</t>
  </si>
  <si>
    <t>Minnkun 88,9x8,0/76,1x7,1þykk</t>
  </si>
  <si>
    <t>445300</t>
  </si>
  <si>
    <t>Minnkun 88,9x3,2/76,1x2,9</t>
  </si>
  <si>
    <t>445408</t>
  </si>
  <si>
    <t>Minnkun 114,3x3,6/48,3x2,6</t>
  </si>
  <si>
    <t>445405</t>
  </si>
  <si>
    <t>Minnkun 114,3x3,6/60,3x2,9</t>
  </si>
  <si>
    <t>445403</t>
  </si>
  <si>
    <t>Minnkun 114,3x8,8/60,3x5,6þykk</t>
  </si>
  <si>
    <t>445402</t>
  </si>
  <si>
    <t>Minnkun 114,3x8,8/76,1x7,1þykk</t>
  </si>
  <si>
    <t>445401</t>
  </si>
  <si>
    <t>Minnkun 114,3x3,6/76,1x2,9</t>
  </si>
  <si>
    <t>445400</t>
  </si>
  <si>
    <t>Minnkun 114,3x3,6/88,9x3,2</t>
  </si>
  <si>
    <t>445399</t>
  </si>
  <si>
    <t>Minnkun 114,3x6,3/88,9x5,6þykk</t>
  </si>
  <si>
    <t>445502</t>
  </si>
  <si>
    <t>Minnkun 139,7x4,0/76,1x2,9</t>
  </si>
  <si>
    <t>445501</t>
  </si>
  <si>
    <t>Minnkun 139,7x4,0/88,9x3,2</t>
  </si>
  <si>
    <t>445500</t>
  </si>
  <si>
    <t>Minnkun 139,7x6,3/88,9x5,6 þyk</t>
  </si>
  <si>
    <t>445602</t>
  </si>
  <si>
    <t>Minnkun 168,3x4,5/114,3x3,6</t>
  </si>
  <si>
    <t>445601</t>
  </si>
  <si>
    <t>Minnkun 168,3x7,1/114,3x6,3 þ</t>
  </si>
  <si>
    <t>445600</t>
  </si>
  <si>
    <t>Minnkun 168,3x4,5/139,7x4,0</t>
  </si>
  <si>
    <t>445790</t>
  </si>
  <si>
    <t>Minnkun 219,1x6,3/139,7x4,0</t>
  </si>
  <si>
    <t>445800</t>
  </si>
  <si>
    <t>Minnkun 219,1x6,3/168,3x4,5</t>
  </si>
  <si>
    <t>445803</t>
  </si>
  <si>
    <t>Minnkun 219,1x12,5/168,3x11,0</t>
  </si>
  <si>
    <t>445805</t>
  </si>
  <si>
    <t>Minnkun 273x6,3/168,3x5,9mm</t>
  </si>
  <si>
    <t>445810</t>
  </si>
  <si>
    <t>Minnkun 273x6,3/219,1x6,3mm</t>
  </si>
  <si>
    <t>445811</t>
  </si>
  <si>
    <t>Minnkun 323,9x7,1/168,3x4,5mm</t>
  </si>
  <si>
    <t>445812</t>
  </si>
  <si>
    <t>Minnkun 323,9x7,1/219,1x5,9mm</t>
  </si>
  <si>
    <t>445813</t>
  </si>
  <si>
    <t>Minnkun 323,9x7,1/ 273x6,3mm</t>
  </si>
  <si>
    <t>445819</t>
  </si>
  <si>
    <t>Minnkun 355,6x8,0/ 323,9x7,1mm</t>
  </si>
  <si>
    <t>SUÐU "T"</t>
  </si>
  <si>
    <t>St. 37-2 og 35.8</t>
  </si>
  <si>
    <t>DIN 2615</t>
  </si>
  <si>
    <t>443050</t>
  </si>
  <si>
    <t>Suðuté 21,3x2,0mm 1/2"P235GH</t>
  </si>
  <si>
    <t>443051</t>
  </si>
  <si>
    <t>Suðuté 21,3x3,2mm 1/2" ÞYKK</t>
  </si>
  <si>
    <t>443075</t>
  </si>
  <si>
    <t>Suðuté 26,9x2,3mm 3/4"P235GH</t>
  </si>
  <si>
    <t>443100</t>
  </si>
  <si>
    <t>Suðuté 33,7x2,6mm 1" P235GH</t>
  </si>
  <si>
    <t>443101</t>
  </si>
  <si>
    <t>Suðuté 33,7x4,0mm 1" ÞYKK</t>
  </si>
  <si>
    <t>443125</t>
  </si>
  <si>
    <t>Suðuté 42,4x2,6mm 1 1/4"P235GH</t>
  </si>
  <si>
    <t>443126</t>
  </si>
  <si>
    <t>Suðuté 42,4x4,0mm 1 1/4" ÞYKK</t>
  </si>
  <si>
    <t>443150</t>
  </si>
  <si>
    <t>Suðuté 48,3x2,6mm 1 1/2"P235GH</t>
  </si>
  <si>
    <t>443151</t>
  </si>
  <si>
    <t>Suðuté 48,3x5,0mm 11/2" ÞYKK</t>
  </si>
  <si>
    <t>443200</t>
  </si>
  <si>
    <t>Suðuté 60,3x2,9mm 2" P235GH</t>
  </si>
  <si>
    <t>443202</t>
  </si>
  <si>
    <t>Suðuté 60,3x4,5mm 2" ÞYKK</t>
  </si>
  <si>
    <t>443203</t>
  </si>
  <si>
    <t>Suðuté 60,3/42,4x2,9mm P235GH</t>
  </si>
  <si>
    <t>443201</t>
  </si>
  <si>
    <t>Suðuté 60,3x5,6mm 2" P235GH</t>
  </si>
  <si>
    <t>443250</t>
  </si>
  <si>
    <t>Suðuté 76,1x2,9mm 2 1/2"P235GH</t>
  </si>
  <si>
    <t>443252</t>
  </si>
  <si>
    <t>Suðuté 76,1x5,0m 2 1/2" ÞYKK</t>
  </si>
  <si>
    <t>443300</t>
  </si>
  <si>
    <t>Suðuté 88,9x3,2mm 3" P235GH</t>
  </si>
  <si>
    <t>443302</t>
  </si>
  <si>
    <t>Suðuté 88,9x5,6mm 3" ÞYKK</t>
  </si>
  <si>
    <t>443400</t>
  </si>
  <si>
    <t>Suðuté 114,3x3,6mm 4" P235GH</t>
  </si>
  <si>
    <t>443401</t>
  </si>
  <si>
    <t>Suðuté 114,3x6,3mm 4"P235GH þy</t>
  </si>
  <si>
    <t>443500</t>
  </si>
  <si>
    <t>Suðuté 139,7x4,0mm 5" P235GH</t>
  </si>
  <si>
    <t>443501</t>
  </si>
  <si>
    <t>Suðuté 139,7x6,3mm 5" ÞYKK</t>
  </si>
  <si>
    <t>443600</t>
  </si>
  <si>
    <t>Suðuté 168,3x4,5mm 6" P235GH</t>
  </si>
  <si>
    <t>443601</t>
  </si>
  <si>
    <t>Suðuté 168,3x7,1mm 6" ÞYKK</t>
  </si>
  <si>
    <t>443603</t>
  </si>
  <si>
    <t>Suðuté 168,3x11,0mm6"P235GH þy</t>
  </si>
  <si>
    <t>443800</t>
  </si>
  <si>
    <t>Suðuté 219,1x6,3mm 8" P235GH</t>
  </si>
  <si>
    <t>443801</t>
  </si>
  <si>
    <t>Suðuté 219,1x12,5mm 8" ÞYKK</t>
  </si>
  <si>
    <t>443804</t>
  </si>
  <si>
    <t>Suðuté 219,1/114,3/6,3x4,5 mm</t>
  </si>
  <si>
    <t>443990</t>
  </si>
  <si>
    <t>Suðuté 273,0x6,3mm 10" P235GH</t>
  </si>
  <si>
    <t>443992</t>
  </si>
  <si>
    <t>Suðuté 323,9x7,1mm 12" P235GH</t>
  </si>
  <si>
    <t>443994</t>
  </si>
  <si>
    <t>Suðuté 355,6x8,0mm 14" P235GH</t>
  </si>
  <si>
    <t>DIN 1629 (St.37) og DIN 17175 (St 35.8)</t>
  </si>
  <si>
    <t>skv. EN 10204-2.2</t>
  </si>
  <si>
    <t>DIN 50049/2.2</t>
  </si>
  <si>
    <t>SUÐUHNÉ</t>
  </si>
  <si>
    <t>DIN 2605</t>
  </si>
  <si>
    <t>St. 37-2 og 35,8</t>
  </si>
  <si>
    <t>Svart, saumlaust</t>
  </si>
  <si>
    <t>442060</t>
  </si>
  <si>
    <t>Suðuhné 21,3x2,0mm St.37</t>
  </si>
  <si>
    <t>442059</t>
  </si>
  <si>
    <t>Suðuhné 21,3x2,0mm P235GH</t>
  </si>
  <si>
    <t>442065</t>
  </si>
  <si>
    <t>Suðuhné 21,3x2,0mm180gr st37</t>
  </si>
  <si>
    <t>442079</t>
  </si>
  <si>
    <t>Suðuhné 26,9x2,3mm P235GH</t>
  </si>
  <si>
    <t>442109</t>
  </si>
  <si>
    <t>Suðuhné 33,7x2,6mm P235GH</t>
  </si>
  <si>
    <t>442115</t>
  </si>
  <si>
    <t>Suðuhné 33,7x2,6mm180gr P235GH</t>
  </si>
  <si>
    <t>442101</t>
  </si>
  <si>
    <t>Suðuhné 33,7x4,0mm 1"P235GH</t>
  </si>
  <si>
    <t>442129</t>
  </si>
  <si>
    <t>Suðuhné 42,4x2,6mm P235GH</t>
  </si>
  <si>
    <t>442126</t>
  </si>
  <si>
    <t>Suðuhné 42,4x4mm 1 1/4"P235GH</t>
  </si>
  <si>
    <t>442124</t>
  </si>
  <si>
    <t>Suðuhné 42,4x2,6mm1 1/4" 45</t>
  </si>
  <si>
    <t>442130</t>
  </si>
  <si>
    <t>Suðuhné 42,4x2,6mm 180° P235GH</t>
  </si>
  <si>
    <t>442159</t>
  </si>
  <si>
    <t>Suðuhné 48,3x2,6mm P235GH</t>
  </si>
  <si>
    <t>442154</t>
  </si>
  <si>
    <t>Suðuhné 48,3x2,6mm 45°</t>
  </si>
  <si>
    <t>442158</t>
  </si>
  <si>
    <t>Suðuhné 48,3x2,6mm 180°</t>
  </si>
  <si>
    <t>442151</t>
  </si>
  <si>
    <t>Suðuhné 48,3x4mm 1 1/2"P235GH</t>
  </si>
  <si>
    <t>442163</t>
  </si>
  <si>
    <t>Suðuhné 57x2,9mm180grST37</t>
  </si>
  <si>
    <t>442209</t>
  </si>
  <si>
    <t>Suðuhné 60,3x2,9mm P235GH</t>
  </si>
  <si>
    <t>442201</t>
  </si>
  <si>
    <t>Suðuhné 60,3x4,5mm 2"P235GH</t>
  </si>
  <si>
    <t>442202</t>
  </si>
  <si>
    <t>Suðuhné 60,3x6,3  2" 90°</t>
  </si>
  <si>
    <t>442216</t>
  </si>
  <si>
    <t>Suðuhné 60,3x2,9mm 45grP235</t>
  </si>
  <si>
    <t>442218</t>
  </si>
  <si>
    <t>Hné  60,3x snittuð S235</t>
  </si>
  <si>
    <t>442240</t>
  </si>
  <si>
    <t>Suðuhné 70,0x2,9  90°</t>
  </si>
  <si>
    <t>442259</t>
  </si>
  <si>
    <t>Suðuhné 76,1x2,9mm P235GH</t>
  </si>
  <si>
    <t>442252</t>
  </si>
  <si>
    <t>Suðuhné 76,1x4,5mm P235GH</t>
  </si>
  <si>
    <t>442254</t>
  </si>
  <si>
    <t>Suðuhné 76,1x4,5mm 2 1/2" 45°</t>
  </si>
  <si>
    <t>442256</t>
  </si>
  <si>
    <t>Suðuhné 76,1x6,3mm P235GH</t>
  </si>
  <si>
    <t>442255</t>
  </si>
  <si>
    <t>Suðuhné 76,1x7,1mm P235GH</t>
  </si>
  <si>
    <t>442309</t>
  </si>
  <si>
    <t>Suðuhné 88,9x3,2mm P235GH</t>
  </si>
  <si>
    <t>442301</t>
  </si>
  <si>
    <t>Suðuhné 88,9x4,5mm 3"P235GH</t>
  </si>
  <si>
    <t>442303</t>
  </si>
  <si>
    <t>Suðuhné 88.9x6,3MM  3" 90°</t>
  </si>
  <si>
    <t>442306</t>
  </si>
  <si>
    <t>Suðuhné 88,9x8,0mm 3"P235GH</t>
  </si>
  <si>
    <t>442315</t>
  </si>
  <si>
    <t>Suðuhné 88.9 ANSI B16.9 90°</t>
  </si>
  <si>
    <t>442350</t>
  </si>
  <si>
    <t>Suðuhné 101,6x3,6mm 3 1/2"P235</t>
  </si>
  <si>
    <t>442409</t>
  </si>
  <si>
    <t>Suðuhné 114,3x3,6mm P235GH</t>
  </si>
  <si>
    <t>442399</t>
  </si>
  <si>
    <t>Suðuhné 114,3x4,5mm 4" P235GH</t>
  </si>
  <si>
    <t>442405</t>
  </si>
  <si>
    <t>Suðuhné 114,3x6,3mm 4"P235GH</t>
  </si>
  <si>
    <t>442406</t>
  </si>
  <si>
    <t>Suðuhné 114,3x7,1mm 4"  P235GH</t>
  </si>
  <si>
    <t>442402</t>
  </si>
  <si>
    <t>Suðuhné 114.3x8,0mm 4" 90°</t>
  </si>
  <si>
    <t>442414</t>
  </si>
  <si>
    <t>Suðuhné 114.3x8,8mm 4" 45°   *</t>
  </si>
  <si>
    <t>442427</t>
  </si>
  <si>
    <t>Suðuhné 127,0x4,0mm 4,5"P235GH</t>
  </si>
  <si>
    <t>442500</t>
  </si>
  <si>
    <t>Suðuhné 139,7x4,0mm 5" P235GH</t>
  </si>
  <si>
    <t>442501</t>
  </si>
  <si>
    <t>Suðuhné 139,7x5,6mm 5" P235GH</t>
  </si>
  <si>
    <t>442502</t>
  </si>
  <si>
    <t>Suðuhné 139,7x6,3mm 5" P235GH</t>
  </si>
  <si>
    <t>442600</t>
  </si>
  <si>
    <t>Suðuhné 168,3x4,5mm 6" P235GH</t>
  </si>
  <si>
    <t>442601</t>
  </si>
  <si>
    <t>Suðuhné 168,3x6,3mm 6" P235GH</t>
  </si>
  <si>
    <t>442602</t>
  </si>
  <si>
    <t>Suðuhné 168,3x7,1MM 6" P235GH</t>
  </si>
  <si>
    <t>442809</t>
  </si>
  <si>
    <t>Suðuhné 219,1x6,3mm P235GH</t>
  </si>
  <si>
    <t>442801</t>
  </si>
  <si>
    <t>Suðuhné 219,1x8,0mm 8" P235GH</t>
  </si>
  <si>
    <t>442702</t>
  </si>
  <si>
    <t>Suðuhné 244,5x5,4mm St37</t>
  </si>
  <si>
    <t>442818</t>
  </si>
  <si>
    <t>Suðuhné 273,0x6,3mm St.35.8</t>
  </si>
  <si>
    <t>442819</t>
  </si>
  <si>
    <t>Suðuhné 273,0x6,3mm P235GH</t>
  </si>
  <si>
    <t>442820</t>
  </si>
  <si>
    <t>Suðuhné 323,9x7,1mm P235GH</t>
  </si>
  <si>
    <t>442824</t>
  </si>
  <si>
    <t>Suðuhné 355,6x8mm P235GH</t>
  </si>
  <si>
    <t>St. 35.8, skv. DIN 17175 skv. EN 10204</t>
  </si>
  <si>
    <t>SÖÐLAR</t>
  </si>
  <si>
    <t>DIN 2618</t>
  </si>
  <si>
    <t>St. 35,8</t>
  </si>
  <si>
    <t>447100</t>
  </si>
  <si>
    <t>Söðull  33,7x2,6 St35.8</t>
  </si>
  <si>
    <t>447125</t>
  </si>
  <si>
    <t>Söðull  42,4x2,6 St35.8</t>
  </si>
  <si>
    <t>447150</t>
  </si>
  <si>
    <t>Söðull  48,3x2,6 St35.8</t>
  </si>
  <si>
    <t>447200</t>
  </si>
  <si>
    <t>Söðull  60,3x2,9 St35.8</t>
  </si>
  <si>
    <t>447250</t>
  </si>
  <si>
    <t>Söðull  76,1x2,9 St35.8</t>
  </si>
  <si>
    <t>447300</t>
  </si>
  <si>
    <t>Söðull  88,9x3,2 St35.8</t>
  </si>
  <si>
    <t>447400</t>
  </si>
  <si>
    <t>Söðull 114,3x3,6 St35.8</t>
  </si>
  <si>
    <t>447500</t>
  </si>
  <si>
    <t>Söðull 139,7x4,0 St35.8</t>
  </si>
  <si>
    <t>447600</t>
  </si>
  <si>
    <t>Söðull 168,3x4,5 St35.8</t>
  </si>
  <si>
    <t>S235JRG2 EN 10025-93</t>
  </si>
  <si>
    <t>RSt. 37.2 skv. DIN 17100</t>
  </si>
  <si>
    <t>DIN 2633, PN 16 bar</t>
  </si>
  <si>
    <t>FLANGSAR</t>
  </si>
  <si>
    <t>Svart, heitpr., Suðuh. skv. DIN 2448</t>
  </si>
  <si>
    <t>DIN 2633</t>
  </si>
  <si>
    <t>444050</t>
  </si>
  <si>
    <t>Suðuf.m/háls,10-40B 1/2"-21,3</t>
  </si>
  <si>
    <t>444075</t>
  </si>
  <si>
    <t>Suðuf.m/háls,10-40B 3/4"-26,9</t>
  </si>
  <si>
    <t>444100</t>
  </si>
  <si>
    <t>Suðuf.m/háls,10-40B 1"-33,7</t>
  </si>
  <si>
    <t>444101</t>
  </si>
  <si>
    <t>Suðuf.m/háls,6B  1"-33,7</t>
  </si>
  <si>
    <t>444125</t>
  </si>
  <si>
    <t>Suðuf.m/háls,10-40B 1 1/4"</t>
  </si>
  <si>
    <t>444150</t>
  </si>
  <si>
    <t>Suðuf.m/háls,10-40B 1 1/2"-48,</t>
  </si>
  <si>
    <t>444200</t>
  </si>
  <si>
    <t>Suðuf.m/háls 10-16B 2"-60,3</t>
  </si>
  <si>
    <t>444205</t>
  </si>
  <si>
    <t>Suðuf.m/háls 2"PN20 ASTM 105</t>
  </si>
  <si>
    <t>444250</t>
  </si>
  <si>
    <t>Suðuf.m/háls,10-16B 2 1/2"-76,</t>
  </si>
  <si>
    <t>444252</t>
  </si>
  <si>
    <t>Suðuf.m/háls,6B  2 1/2"-76,1</t>
  </si>
  <si>
    <t>444300</t>
  </si>
  <si>
    <t>Suðuf.m/háls10-16B 3"-88,9</t>
  </si>
  <si>
    <t>444308</t>
  </si>
  <si>
    <t>Suðuf.m/háls,3" PN20 ASTM 105</t>
  </si>
  <si>
    <t>444400</t>
  </si>
  <si>
    <t>Suðuf.m/háls,10-16B 4"-114,3</t>
  </si>
  <si>
    <t>444500</t>
  </si>
  <si>
    <t>Suðuf.m/háls,10-16B 5"-139,7</t>
  </si>
  <si>
    <t>444600</t>
  </si>
  <si>
    <t>Suðuf.m/háls,10-16B 6"-168,3</t>
  </si>
  <si>
    <t>444605</t>
  </si>
  <si>
    <t>Suðuf.m/háls,6"PN100 ASTM 105</t>
  </si>
  <si>
    <t>444800</t>
  </si>
  <si>
    <t>Suðuf.m/háls,16B 8"-219,1</t>
  </si>
  <si>
    <t>444708</t>
  </si>
  <si>
    <t>Suðuf.m/háls,8" ASTM 105</t>
  </si>
  <si>
    <t>444808</t>
  </si>
  <si>
    <t>Suðuf.m/háls,10" ASTM 105</t>
  </si>
  <si>
    <t>444809</t>
  </si>
  <si>
    <t>Suðuf.m/háls,10B 10"-273,0</t>
  </si>
  <si>
    <t>444810</t>
  </si>
  <si>
    <t>Suðuf.m/háls,16B 10"-273,0</t>
  </si>
  <si>
    <t>444812</t>
  </si>
  <si>
    <t>Suðuf.m/háls,16B 12"-323,9</t>
  </si>
  <si>
    <t xml:space="preserve">S235JRG2 </t>
  </si>
  <si>
    <t>Rst. 37.2</t>
  </si>
  <si>
    <t>SUÐU-</t>
  </si>
  <si>
    <t>DIN 2642</t>
  </si>
  <si>
    <t>Planað annars vegar, rennt utan og inn.</t>
  </si>
  <si>
    <t>ÁSMEYGÐIR</t>
  </si>
  <si>
    <t>448050</t>
  </si>
  <si>
    <t>Suðuflangs ásmeygður1/2"=10-40</t>
  </si>
  <si>
    <t>448123</t>
  </si>
  <si>
    <t>Suðuflangs ásmeygður 11/4"PN10</t>
  </si>
  <si>
    <t>448125</t>
  </si>
  <si>
    <t>Suðuflangs ásmeygður11/4</t>
  </si>
  <si>
    <t>448150</t>
  </si>
  <si>
    <t>Suðuflangs ásmeygður11/2</t>
  </si>
  <si>
    <t>448200</t>
  </si>
  <si>
    <t>Suðuflangs ásmeygður 2"=</t>
  </si>
  <si>
    <t>448250</t>
  </si>
  <si>
    <t>Suðuflangs ásmeygður21/2=10BAR</t>
  </si>
  <si>
    <t>448300</t>
  </si>
  <si>
    <t>Suðuflangs ásmeygður 3"=10BAR</t>
  </si>
  <si>
    <t>448400</t>
  </si>
  <si>
    <t>Suðuflangs ásmeygður 4"=10 BAR</t>
  </si>
  <si>
    <t>448450</t>
  </si>
  <si>
    <t>448500</t>
  </si>
  <si>
    <t>Suðuflangs ásmeygður 5"=10 BAR</t>
  </si>
  <si>
    <t>448600</t>
  </si>
  <si>
    <t>Suðuflangs ásmeygður 6"=10 BAR</t>
  </si>
  <si>
    <t>448601</t>
  </si>
  <si>
    <t>Suðuflangs ásm. 6"= 25-40 BAR</t>
  </si>
  <si>
    <t>448610</t>
  </si>
  <si>
    <t>Suðuflangs ásmeygður 10"</t>
  </si>
  <si>
    <t>448800</t>
  </si>
  <si>
    <t>Suðuflangs ásmeygður 8"=10 BAR</t>
  </si>
  <si>
    <t>444815</t>
  </si>
  <si>
    <t>Suðuf.m/háls,16B 14"-355,6</t>
  </si>
  <si>
    <t>444818</t>
  </si>
  <si>
    <t>Suðuf.m/háls,16" ASTM 105</t>
  </si>
  <si>
    <t>BLIND-</t>
  </si>
  <si>
    <t>444105</t>
  </si>
  <si>
    <t>Blindflangs,10-40B 1"</t>
  </si>
  <si>
    <t>444126</t>
  </si>
  <si>
    <t>Blindflangs,16B 1 1/4"</t>
  </si>
  <si>
    <t>444151</t>
  </si>
  <si>
    <t>Blindflangs 16B 1 1/2"</t>
  </si>
  <si>
    <t>444201</t>
  </si>
  <si>
    <t>Blindflangs ,16B 2"</t>
  </si>
  <si>
    <t>444251</t>
  </si>
  <si>
    <t>Blindflangs 16B 2 1/2"</t>
  </si>
  <si>
    <t>444301</t>
  </si>
  <si>
    <t>Blindflangs 16B 3"</t>
  </si>
  <si>
    <t>444401</t>
  </si>
  <si>
    <t>Blindflangs 16B 4"</t>
  </si>
  <si>
    <t>444501</t>
  </si>
  <si>
    <t>Blindflangs 16B 5"</t>
  </si>
  <si>
    <t>444601</t>
  </si>
  <si>
    <t>Blindflangs 10-16B 6"</t>
  </si>
  <si>
    <t>444805</t>
  </si>
  <si>
    <t>Blindflangs  8" 16B</t>
  </si>
  <si>
    <t>444811</t>
  </si>
  <si>
    <t>Blindflangs 16B 10"</t>
  </si>
  <si>
    <t>FLANGS-</t>
  </si>
  <si>
    <t>PAKKNINGAR</t>
  </si>
  <si>
    <t>444905</t>
  </si>
  <si>
    <t>Pakkningar f/suðufl. 1/2"</t>
  </si>
  <si>
    <t>444907</t>
  </si>
  <si>
    <t>Pakkningar f/suðufl. 3/4"</t>
  </si>
  <si>
    <t>444910</t>
  </si>
  <si>
    <t>Pakkningar f/suðufl. 1"</t>
  </si>
  <si>
    <t>444912</t>
  </si>
  <si>
    <t>Pakkningar f/suðufl. 1 1/4"</t>
  </si>
  <si>
    <t>444915</t>
  </si>
  <si>
    <t>Pakkningar f/suðufl. 1 1/2"</t>
  </si>
  <si>
    <t>444920</t>
  </si>
  <si>
    <t>Pakkningar f/suðufl. 2"</t>
  </si>
  <si>
    <t>444925</t>
  </si>
  <si>
    <t>Pakkningar f/suðufl. 2 1/2"</t>
  </si>
  <si>
    <t>444930</t>
  </si>
  <si>
    <t>Pakkningar f/suðufl. 3"</t>
  </si>
  <si>
    <t>444940</t>
  </si>
  <si>
    <t>Pakkningar f/suðufl. 4"</t>
  </si>
  <si>
    <t>444950</t>
  </si>
  <si>
    <t>Pakkningar f/suðufl. 5"</t>
  </si>
  <si>
    <t>444960</t>
  </si>
  <si>
    <t>Pakkningar f/suðufl. 6"</t>
  </si>
  <si>
    <t>444980</t>
  </si>
  <si>
    <t>Pakkningar f/suðufl. 8"</t>
  </si>
  <si>
    <t>444985</t>
  </si>
  <si>
    <t>Pakkningar f/suðufl. 10"</t>
  </si>
  <si>
    <t>444990</t>
  </si>
  <si>
    <t>Pakkningar f/suðufl. 12"</t>
  </si>
  <si>
    <t>444994</t>
  </si>
  <si>
    <t>Pakkningar f/suðufl. 14"</t>
  </si>
  <si>
    <t>ÝMSAR VÖRUR</t>
  </si>
  <si>
    <t>9412540</t>
  </si>
  <si>
    <t>Flipa skífa 125mm x 40 gr</t>
  </si>
  <si>
    <t>9412560</t>
  </si>
  <si>
    <t>Flipa skífa 125mm x 60 gr</t>
  </si>
  <si>
    <t>9412580</t>
  </si>
  <si>
    <t>Flipa skífa 125mm x 80 gr</t>
  </si>
  <si>
    <t>361810</t>
  </si>
  <si>
    <t>Lamir 10 mm sv. L=70 mm</t>
  </si>
  <si>
    <t>361816</t>
  </si>
  <si>
    <t>Lamir 16 mm sv. L=120 mm</t>
  </si>
  <si>
    <t>362017</t>
  </si>
  <si>
    <t>Lamir 16 mm svartar</t>
  </si>
  <si>
    <t>363016</t>
  </si>
  <si>
    <t>Lamir 16 mm ryðfríar</t>
  </si>
  <si>
    <t>361825</t>
  </si>
  <si>
    <t>Lamir 20 mm sv. L=150 mm</t>
  </si>
  <si>
    <t>361828</t>
  </si>
  <si>
    <t>Lamir 20 mm sv. L=180 mm</t>
  </si>
  <si>
    <t>361920</t>
  </si>
  <si>
    <t>Lamir 20 mm rf. L=150 mm 304</t>
  </si>
  <si>
    <t>362025</t>
  </si>
  <si>
    <t>Lamir 25 mm svartar</t>
  </si>
  <si>
    <t>363025</t>
  </si>
  <si>
    <t>Lamir 25 mm ryðfríar</t>
  </si>
  <si>
    <t>362032</t>
  </si>
  <si>
    <t>Lamir 30 mm svartar</t>
  </si>
  <si>
    <t>363030</t>
  </si>
  <si>
    <t>Lamir 30 mm ryðfríar</t>
  </si>
  <si>
    <t>363040</t>
  </si>
  <si>
    <t>Lamir 40 mm ryðfríar</t>
  </si>
  <si>
    <t>362040</t>
  </si>
  <si>
    <t>Lamir 40 mm svartar</t>
  </si>
  <si>
    <t>9312510</t>
  </si>
  <si>
    <t>Skurðarsk 125x1,0 mm rf Alpha</t>
  </si>
  <si>
    <t>9312515</t>
  </si>
  <si>
    <t>Skurðarsk 125x1,5 mm rf</t>
  </si>
  <si>
    <t>9313526</t>
  </si>
  <si>
    <t>Skurðarsk 350x2,6 mm stál</t>
  </si>
  <si>
    <t>9312560</t>
  </si>
  <si>
    <t>Slípiskífa 125 x 6,0 mm stál</t>
  </si>
  <si>
    <t>RAFSUÐUVÍR</t>
  </si>
  <si>
    <t>500070</t>
  </si>
  <si>
    <t>Nichroma 2,50mm</t>
  </si>
  <si>
    <t>500110</t>
  </si>
  <si>
    <t>Baso 48SP 2,5x350 2,5kg 125st</t>
  </si>
  <si>
    <t>500111</t>
  </si>
  <si>
    <t>Baso 48SP 3,2x450 3,3kg 78 st</t>
  </si>
  <si>
    <t>500314</t>
  </si>
  <si>
    <t>Supra 2,50mm ER 6012 155 stk</t>
  </si>
  <si>
    <t>500315</t>
  </si>
  <si>
    <t>Supra 3,25mm ER 6012 180 stk</t>
  </si>
  <si>
    <t>508008</t>
  </si>
  <si>
    <t>Mig vír UltraMag 0,8mm 15kg</t>
  </si>
  <si>
    <t xml:space="preserve">Spjaldlokar, festast milli flangsa </t>
  </si>
  <si>
    <t xml:space="preserve">Stillanleg opnun í handfangi </t>
  </si>
  <si>
    <t>Gæði hús:</t>
  </si>
  <si>
    <t xml:space="preserve">St.  GGG 40 </t>
  </si>
  <si>
    <t>Spjald/öxull</t>
  </si>
  <si>
    <t xml:space="preserve">Ryðfrítt stál AISI 316 </t>
  </si>
  <si>
    <t>Þétting:</t>
  </si>
  <si>
    <t xml:space="preserve"> EPDM </t>
  </si>
  <si>
    <t xml:space="preserve"> þolir 120°C</t>
  </si>
  <si>
    <t xml:space="preserve">Þrýstiþol: </t>
  </si>
  <si>
    <t>PN10/16</t>
  </si>
  <si>
    <t>92132500</t>
  </si>
  <si>
    <t xml:space="preserve">Spjaldlok.rf-spj. DN125 EPDM  </t>
  </si>
  <si>
    <t>92132600</t>
  </si>
  <si>
    <t xml:space="preserve">Spjaldlok.rf-spj. DN150 EPDM  </t>
  </si>
  <si>
    <t>92132800</t>
  </si>
  <si>
    <t xml:space="preserve">Spjaldlok.rf-spj. DN200 EPDM  </t>
  </si>
  <si>
    <t>92133150</t>
  </si>
  <si>
    <t xml:space="preserve">Spjaldlok.rf-spj  DN40 EPDM   </t>
  </si>
  <si>
    <t>92133200</t>
  </si>
  <si>
    <t xml:space="preserve">Spjaldlok.rf-spj. DN50 EPDM   </t>
  </si>
  <si>
    <t>92133250</t>
  </si>
  <si>
    <t xml:space="preserve">Spjaldlok.rf-spj. DN65 EPDM   </t>
  </si>
  <si>
    <t>92133300</t>
  </si>
  <si>
    <t xml:space="preserve">Spjaldlok.rf.spj. DN80 EPDM   </t>
  </si>
  <si>
    <t>92133400</t>
  </si>
  <si>
    <t xml:space="preserve">Spjaldlok.rf-spj. DN100  EPDM </t>
  </si>
  <si>
    <t>92130150</t>
  </si>
  <si>
    <t>Spjaldlokar 40mm vatn-duct.</t>
  </si>
  <si>
    <t>92130200</t>
  </si>
  <si>
    <t>Spjaldlokar  DN50 NIBCO EPDM</t>
  </si>
  <si>
    <t>92130250</t>
  </si>
  <si>
    <t>Spjaldlokar  DN65 NIBCO EPDM</t>
  </si>
  <si>
    <t>Keilulokar einstefnu</t>
  </si>
  <si>
    <t xml:space="preserve">m/lausri keilu </t>
  </si>
  <si>
    <t>St. GGG 40.4</t>
  </si>
  <si>
    <t xml:space="preserve">m/ flangs </t>
  </si>
  <si>
    <t>Sæti/spindill</t>
  </si>
  <si>
    <t>Bronze RG6</t>
  </si>
  <si>
    <t xml:space="preserve">beinir og í vinkil </t>
  </si>
  <si>
    <t>PN10/17</t>
  </si>
  <si>
    <t>Síðulokar</t>
  </si>
  <si>
    <t>92151500</t>
  </si>
  <si>
    <t>Keilul.m/fl. beinn-einst.DN125</t>
  </si>
  <si>
    <t>92152300</t>
  </si>
  <si>
    <t>Keilul.m/fl.vinkil-einst.DN80</t>
  </si>
  <si>
    <t>92152400</t>
  </si>
  <si>
    <t>Keilul.m/fl.vinkil-einst.DN100</t>
  </si>
  <si>
    <t xml:space="preserve">Keilulokar </t>
  </si>
  <si>
    <t>Gæði húss:</t>
  </si>
  <si>
    <t>m/fastri keilu</t>
  </si>
  <si>
    <t>Botnlokar</t>
  </si>
  <si>
    <t>92153150</t>
  </si>
  <si>
    <t>Keilul.m/fl. beinn DN40</t>
  </si>
  <si>
    <t>92153200</t>
  </si>
  <si>
    <t>Keilul.m/fl. beinn DN50</t>
  </si>
  <si>
    <t>92153250</t>
  </si>
  <si>
    <t>Keilul.m/fl. beinn DN65</t>
  </si>
  <si>
    <t>92153300</t>
  </si>
  <si>
    <t>Keilul.m/fl. beinn DN80</t>
  </si>
  <si>
    <t>92153500</t>
  </si>
  <si>
    <t>Keilul.m/fl. beinn DN125</t>
  </si>
  <si>
    <t>92154150</t>
  </si>
  <si>
    <t>Keilul.m/fl. vinkil DN40</t>
  </si>
  <si>
    <t>92154250</t>
  </si>
  <si>
    <t>Keilul.m/fl. vinkil DN65</t>
  </si>
  <si>
    <t>Keilulokar beinir</t>
  </si>
  <si>
    <t>ryðfrí AISI317</t>
  </si>
  <si>
    <t>92554020</t>
  </si>
  <si>
    <t>Keilul.m/fl.3/4""beinn m/rf.s"</t>
  </si>
  <si>
    <t>92554040</t>
  </si>
  <si>
    <t>Keilul.m/fl.1 1/2""b.m/rf.sæt"</t>
  </si>
  <si>
    <t>92554050</t>
  </si>
  <si>
    <t>Keilul.m/fl.2"" beinn m/rf.sæ"</t>
  </si>
  <si>
    <t>92554080</t>
  </si>
  <si>
    <t>Keilul.m/fl.3"" beinn m/rf.sæ"</t>
  </si>
  <si>
    <t>92554100</t>
  </si>
  <si>
    <t>Keilul.m/fl. 4"" beinn m/rf.s"</t>
  </si>
  <si>
    <t xml:space="preserve">Rennilokar </t>
  </si>
  <si>
    <t>St. GG 26</t>
  </si>
  <si>
    <t>Ryðfrí sæti</t>
  </si>
  <si>
    <t>PN11</t>
  </si>
  <si>
    <t>92141150</t>
  </si>
  <si>
    <t>Rennilokar GG-25/rf.inn DN40</t>
  </si>
  <si>
    <t>92141200</t>
  </si>
  <si>
    <t>Rennilokar GG-25/rf.inn DN50</t>
  </si>
  <si>
    <t>92141500</t>
  </si>
  <si>
    <t>Rennilokar GG-25/rf.inn DN125</t>
  </si>
  <si>
    <t>Kúlulokar ryðfríir AISI316</t>
  </si>
  <si>
    <t xml:space="preserve">AISI316 </t>
  </si>
  <si>
    <t xml:space="preserve">type 2006 PN63 </t>
  </si>
  <si>
    <t>Kúla/öxuls:</t>
  </si>
  <si>
    <t xml:space="preserve"> AISI316</t>
  </si>
  <si>
    <t xml:space="preserve">  PTFE</t>
  </si>
  <si>
    <t>Handfang:</t>
  </si>
  <si>
    <t>m/ Lás</t>
  </si>
  <si>
    <t>92118035</t>
  </si>
  <si>
    <t>Ryðfr.kúlulokar 316 3/8"</t>
  </si>
  <si>
    <t>92118050</t>
  </si>
  <si>
    <t>Ryðfr.kúlulokar 316 1/2"</t>
  </si>
  <si>
    <t>92118075</t>
  </si>
  <si>
    <t>Ryðfr.kúlulokar 316 3/4"</t>
  </si>
  <si>
    <t>92118100</t>
  </si>
  <si>
    <t>Ryðfr.kúlulokar 316 1"</t>
  </si>
  <si>
    <t>92118125</t>
  </si>
  <si>
    <t>Ryðfr.kúlulokar 316 1 1/4"</t>
  </si>
  <si>
    <t>92118150</t>
  </si>
  <si>
    <t>Ryðfr.kúlulokar 316 1 1/2"</t>
  </si>
  <si>
    <t>92118200</t>
  </si>
  <si>
    <t>Ryðfr.kúlulokar 316  2"</t>
  </si>
  <si>
    <t>92118250</t>
  </si>
  <si>
    <t>Ryðfr.kúlulokar 316  2 1/2"</t>
  </si>
  <si>
    <t>92118300</t>
  </si>
  <si>
    <t>Ryðfr.kúlulokar 316 3"</t>
  </si>
  <si>
    <t>Stál Kúlulokar f. gufu</t>
  </si>
  <si>
    <t xml:space="preserve">226BW / 223BSP </t>
  </si>
  <si>
    <t>Hátt hita-</t>
  </si>
  <si>
    <t>og þrýstiþol</t>
  </si>
  <si>
    <t xml:space="preserve">Svart stál ASTM A 105 skv. USA staðli </t>
  </si>
  <si>
    <t>flangsa:</t>
  </si>
  <si>
    <t>Ryðfrítt stál A 182 F316 ASTM USA staðali</t>
  </si>
  <si>
    <t>Kúla/öxuls</t>
  </si>
  <si>
    <t xml:space="preserve">Innri grafit 5% </t>
  </si>
  <si>
    <t xml:space="preserve">75% PTFE+20% Kolefni+5% </t>
  </si>
  <si>
    <t>3-skiptir (m/suðu- eða snittendum)</t>
  </si>
  <si>
    <t>92109035</t>
  </si>
  <si>
    <t>3-sk.stálkúlul.m/suðuend.3/8""</t>
  </si>
  <si>
    <t>92109050</t>
  </si>
  <si>
    <t>3-sk.stálkúlul.m/suðuend.1/2""</t>
  </si>
  <si>
    <t>92109075</t>
  </si>
  <si>
    <t>3-sk.stálkúlul.m/suðue.3/4""""</t>
  </si>
  <si>
    <t>92109100</t>
  </si>
  <si>
    <t>3-sk.stálkúlul.m/suðue.1""""</t>
  </si>
  <si>
    <t>92109125</t>
  </si>
  <si>
    <t>3-sk.stálkúlul.m/suðue.1 1/4""</t>
  </si>
  <si>
    <t>92109150</t>
  </si>
  <si>
    <t>3-sk.stálkúlul.m/suðue.1 1/2""</t>
  </si>
  <si>
    <t>92109200</t>
  </si>
  <si>
    <t>3-sk.stálkúlul.m/suðue.2""""</t>
  </si>
  <si>
    <t>92109250</t>
  </si>
  <si>
    <t>3-sk.stálkúlul.m/suðue.2 1/2""</t>
  </si>
  <si>
    <t>92109300</t>
  </si>
  <si>
    <t>3-sk.stálkúlul.m/suðue.3""""</t>
  </si>
  <si>
    <t>92110025</t>
  </si>
  <si>
    <t>3-sk.stálkúlul.skrúf. 1/4""""</t>
  </si>
  <si>
    <t>92110035</t>
  </si>
  <si>
    <t>3-sk.stálkúlul.skrúf. 3/8""""</t>
  </si>
  <si>
    <t>92110050</t>
  </si>
  <si>
    <t>3-sk.stálkúlul.skrúf. 1/2""""</t>
  </si>
  <si>
    <t>92110075</t>
  </si>
  <si>
    <t>3-sk.stálkúlul.skrúf. 3/4""""</t>
  </si>
  <si>
    <t>92110100</t>
  </si>
  <si>
    <t>3-sk.stálkúlul.skrúf. 1""""</t>
  </si>
  <si>
    <t>92110125</t>
  </si>
  <si>
    <t>3-sk.stálkúlul.skrúf. 1 1/4"""</t>
  </si>
  <si>
    <t>92110150</t>
  </si>
  <si>
    <t>3-sk.stálkúlul.skrúf. 1 1/2"""</t>
  </si>
  <si>
    <t>92110200</t>
  </si>
  <si>
    <t>3-sk.stálkúlul.skrúf. 2""""</t>
  </si>
  <si>
    <t>92110250</t>
  </si>
  <si>
    <t>3-sk.stálkúlul.skrúf. 2 1/2"""</t>
  </si>
  <si>
    <t>92110300</t>
  </si>
  <si>
    <t>3-sk.stálkúlul.skrúf. 3""""</t>
  </si>
  <si>
    <t>Einstefnulokar</t>
  </si>
  <si>
    <t>Gæði stáls:</t>
  </si>
  <si>
    <t xml:space="preserve">St Kadmiumhúðað  </t>
  </si>
  <si>
    <t>festir milli flangsa</t>
  </si>
  <si>
    <t>Rf =Ryðfrítt stál/Br =Bronze</t>
  </si>
  <si>
    <t xml:space="preserve">Þéttihringir:  </t>
  </si>
  <si>
    <t>EPDM</t>
  </si>
  <si>
    <t>Þrýstingur:</t>
  </si>
  <si>
    <t>PN16 (BAR)</t>
  </si>
  <si>
    <t>92150150</t>
  </si>
  <si>
    <t>Einstefnulokar St 40mm  1 1/2"</t>
  </si>
  <si>
    <t>92150200</t>
  </si>
  <si>
    <t>Einstefnulokar St 50mm      2"</t>
  </si>
  <si>
    <t>92150250</t>
  </si>
  <si>
    <t>Einstefnulokar St 65mm  2 1/2"</t>
  </si>
  <si>
    <t>92150300</t>
  </si>
  <si>
    <t>Einstefnulokar St 80mm      3"</t>
  </si>
  <si>
    <t>92150301</t>
  </si>
  <si>
    <t>Einstefnulokar Br 80mm      3"</t>
  </si>
  <si>
    <t>92150302</t>
  </si>
  <si>
    <t>Einstefnulokar Rf 80mm      3"</t>
  </si>
  <si>
    <t>92150400</t>
  </si>
  <si>
    <t>Einstefnulokar St 100mm     4"</t>
  </si>
  <si>
    <t>92150402</t>
  </si>
  <si>
    <t>Einstefnulokar Br 100mm  4"""</t>
  </si>
  <si>
    <t>92150403</t>
  </si>
  <si>
    <t>Einstefnulokar RF 100mm  4"""</t>
  </si>
  <si>
    <t>92150500</t>
  </si>
  <si>
    <t>Einstefnulokar St 125mm     5"</t>
  </si>
  <si>
    <t>92150600</t>
  </si>
  <si>
    <t>Einstefnulokar St 150mm     6"</t>
  </si>
  <si>
    <t>92150602</t>
  </si>
  <si>
    <t>Einstefnulokar Br 150mm     6"</t>
  </si>
  <si>
    <t xml:space="preserve">Einstefnulokar </t>
  </si>
  <si>
    <t xml:space="preserve"> GG25</t>
  </si>
  <si>
    <t>m/ flöngsum</t>
  </si>
  <si>
    <t xml:space="preserve">Loka:  </t>
  </si>
  <si>
    <t>Einstefnul.með/fl.1 1/2"" DN40</t>
  </si>
  <si>
    <t>Einstefnul.með/fl.2" DN50</t>
  </si>
  <si>
    <t>Einstefnul.með/fl. 5" DN125</t>
  </si>
  <si>
    <t>Einstefnul. m/ flangs 2" ANS</t>
  </si>
  <si>
    <t>Skipa klósettlokar</t>
  </si>
  <si>
    <t xml:space="preserve"> GSC 25  </t>
  </si>
  <si>
    <t xml:space="preserve">Gæði loku:  </t>
  </si>
  <si>
    <t xml:space="preserve">G-Cu Sn 5 Zn Pb </t>
  </si>
  <si>
    <t>Gæði öxuls:</t>
  </si>
  <si>
    <t xml:space="preserve"> Cu ZN 35 Ni</t>
  </si>
  <si>
    <t xml:space="preserve">þrýstingur: </t>
  </si>
  <si>
    <t>PN10</t>
  </si>
  <si>
    <t>Stormloki form B, m/lokunar gír</t>
  </si>
  <si>
    <t>Stormloki 2" vinkil PN10</t>
  </si>
  <si>
    <t>Stormloki 2 1/2" vinkil PN10</t>
  </si>
  <si>
    <t>Stormloki 3" vinkil PN10</t>
  </si>
  <si>
    <t>Stormloki 2" beinn PN10</t>
  </si>
  <si>
    <t>Stormloki 2 1/2" beinn PN10</t>
  </si>
  <si>
    <t>Stormloki 3" beinn PN10</t>
  </si>
  <si>
    <t>Stormloki 4" beinn PN4</t>
  </si>
  <si>
    <t>EN AW-6060/6063-AIMgSi (0,5 F22)</t>
  </si>
  <si>
    <t>EN 573-3, 754-1, 754-2, 755-1</t>
  </si>
  <si>
    <t>755-2 / DIN 1725, 1747</t>
  </si>
  <si>
    <t>EN 755-3 / DIN 1799</t>
  </si>
  <si>
    <t>Kaldvalsaðar, hálfharðar</t>
  </si>
  <si>
    <t>SÍVALT ÁL</t>
  </si>
  <si>
    <t>060050</t>
  </si>
  <si>
    <t>Sívalt ál 50 mm  EN AW 6082</t>
  </si>
  <si>
    <t>060055</t>
  </si>
  <si>
    <t>Sívalt ál 55 mm  EN AW 6082</t>
  </si>
  <si>
    <t>060060</t>
  </si>
  <si>
    <t>Sívalt ál 60 mm  EN AW 6082</t>
  </si>
  <si>
    <t>060070</t>
  </si>
  <si>
    <t>Sívalt ál 70 mm  EN AW 6082</t>
  </si>
  <si>
    <t>060080</t>
  </si>
  <si>
    <t>Sívalt ál 80 mm  EN AW 6082</t>
  </si>
  <si>
    <t>060090</t>
  </si>
  <si>
    <t>Sívalt ál 90 mm  EN AW 6082</t>
  </si>
  <si>
    <t>060095</t>
  </si>
  <si>
    <t>Sívalt ál 95 mm  EN AW 6082</t>
  </si>
  <si>
    <t>060100</t>
  </si>
  <si>
    <t>Sívalt ál 100 mm  EN AW 6082</t>
  </si>
  <si>
    <t>060120</t>
  </si>
  <si>
    <t>Sívalt ál 120 mm  EN AW 6082</t>
  </si>
  <si>
    <t>060140</t>
  </si>
  <si>
    <t>Sívalt ál 140 mm  EN AW 6082</t>
  </si>
  <si>
    <t>ALUZINK</t>
  </si>
  <si>
    <t>350055</t>
  </si>
  <si>
    <t>Aluzink slétt 0,60x1250x3000mm</t>
  </si>
  <si>
    <t>EN AW-6060/6063 - A1MgSi 0,5 F22</t>
  </si>
  <si>
    <t>EN 573-3, 755-1, 755-2</t>
  </si>
  <si>
    <t>DIN 1725, 1747</t>
  </si>
  <si>
    <t>EN 755-5, DIN 1770</t>
  </si>
  <si>
    <t>Þrýstimótað</t>
  </si>
  <si>
    <t>ÁL FLATT</t>
  </si>
  <si>
    <t>080320</t>
  </si>
  <si>
    <t>Flatt ál 3x20 mm</t>
  </si>
  <si>
    <t>080325</t>
  </si>
  <si>
    <t>Flatt ál 3x25 mm</t>
  </si>
  <si>
    <t>080340</t>
  </si>
  <si>
    <t>Flatt ál 3x40 mm</t>
  </si>
  <si>
    <t>080360</t>
  </si>
  <si>
    <t>Flatt ál 3x60 mm</t>
  </si>
  <si>
    <t>080420</t>
  </si>
  <si>
    <t>Flatt ál 4x20 mm</t>
  </si>
  <si>
    <t>080425</t>
  </si>
  <si>
    <t>Flatt ál 4x25 mm</t>
  </si>
  <si>
    <t>080430</t>
  </si>
  <si>
    <t>Flatt ál 4x30 mm</t>
  </si>
  <si>
    <t>080440</t>
  </si>
  <si>
    <t>Flatt ál 4x40 mm</t>
  </si>
  <si>
    <t>080520</t>
  </si>
  <si>
    <t>Flatt ál 5x20 mm</t>
  </si>
  <si>
    <t>080525</t>
  </si>
  <si>
    <t>Flatt ál 5x25 mm</t>
  </si>
  <si>
    <t>080530</t>
  </si>
  <si>
    <t>Flatt ál 5x30 mm</t>
  </si>
  <si>
    <t>080540</t>
  </si>
  <si>
    <t>Flatt ál 5x40 mm</t>
  </si>
  <si>
    <t>080550</t>
  </si>
  <si>
    <t>Flatt ál 5x50 mm</t>
  </si>
  <si>
    <t>080558</t>
  </si>
  <si>
    <t>Flatt ál 5x80 mm</t>
  </si>
  <si>
    <t>080620</t>
  </si>
  <si>
    <t>Flatt ál 6x20 mm</t>
  </si>
  <si>
    <t>080625</t>
  </si>
  <si>
    <t>Flatt ál 6x25 mm</t>
  </si>
  <si>
    <t>080630</t>
  </si>
  <si>
    <t>Flatt ál 6x30 mm</t>
  </si>
  <si>
    <t>080640</t>
  </si>
  <si>
    <t>Flatt ál 6x40 mm</t>
  </si>
  <si>
    <t>080650</t>
  </si>
  <si>
    <t>Flatt ál 6x50 mm</t>
  </si>
  <si>
    <t>080660</t>
  </si>
  <si>
    <t>Flatt ál 6x60 mm</t>
  </si>
  <si>
    <t>080680</t>
  </si>
  <si>
    <t>Flatt ál 6x80 mm</t>
  </si>
  <si>
    <t>080690</t>
  </si>
  <si>
    <t>Flatt ál 6x100 mm</t>
  </si>
  <si>
    <t>080830</t>
  </si>
  <si>
    <t>Flatt ál 8x30 mm</t>
  </si>
  <si>
    <t>080840</t>
  </si>
  <si>
    <t>Flatt ál 8x40 mm</t>
  </si>
  <si>
    <t>080850</t>
  </si>
  <si>
    <t>Flatt ál 8x50 mm</t>
  </si>
  <si>
    <t>080860</t>
  </si>
  <si>
    <t>Flatt ál 8x60 mm</t>
  </si>
  <si>
    <t>080880</t>
  </si>
  <si>
    <t>Flatt ál 8x80 mm</t>
  </si>
  <si>
    <t>080890</t>
  </si>
  <si>
    <t>Flatt ál 8x100 mm</t>
  </si>
  <si>
    <t>081020</t>
  </si>
  <si>
    <t>Flatt ál 10x20 mm</t>
  </si>
  <si>
    <t>081030</t>
  </si>
  <si>
    <t>Flatt ál 10x30 mm</t>
  </si>
  <si>
    <t>081040</t>
  </si>
  <si>
    <t>Flatt ál 10x40 mm</t>
  </si>
  <si>
    <t>081050</t>
  </si>
  <si>
    <t>Flatt ál 10x50 mm</t>
  </si>
  <si>
    <t>081060</t>
  </si>
  <si>
    <t>Flatt ál 10x60 mm</t>
  </si>
  <si>
    <t>081080</t>
  </si>
  <si>
    <t>Flatt ál 10x80 mm</t>
  </si>
  <si>
    <t>081090</t>
  </si>
  <si>
    <t>Flatt ál 10x100 mm</t>
  </si>
  <si>
    <t>081093</t>
  </si>
  <si>
    <t>Flatt ál 10x125 mm</t>
  </si>
  <si>
    <t>081280</t>
  </si>
  <si>
    <t>Flatt ál 12x80 mm</t>
  </si>
  <si>
    <t>081612</t>
  </si>
  <si>
    <t>Flatt ál 12x150 mm</t>
  </si>
  <si>
    <t>081615</t>
  </si>
  <si>
    <t>Flatt ál 15x125 mm</t>
  </si>
  <si>
    <t>084080</t>
  </si>
  <si>
    <t>Flatt ál 40x80 mm</t>
  </si>
  <si>
    <t>EN AW-6060/6063 - A1MgSi 0,5  F22</t>
  </si>
  <si>
    <t>EN 573-3, 754-1, 754-2, 755-1, 755-2</t>
  </si>
  <si>
    <t>EN 755-4, DIN 59700</t>
  </si>
  <si>
    <t>ÁL</t>
  </si>
  <si>
    <t>090008</t>
  </si>
  <si>
    <t>Ferkantað ál 8x8 mm</t>
  </si>
  <si>
    <t>090010</t>
  </si>
  <si>
    <t>Ferkantað ál 10x10 mm</t>
  </si>
  <si>
    <t>090012</t>
  </si>
  <si>
    <t>Ferkantað ál 12x12 mm</t>
  </si>
  <si>
    <t>090015</t>
  </si>
  <si>
    <t>Ferkantað ál 15x15 mm</t>
  </si>
  <si>
    <t>090020</t>
  </si>
  <si>
    <t>Ferkantað ál 20x20 mm</t>
  </si>
  <si>
    <t>090025</t>
  </si>
  <si>
    <t>Ferkantað ál 25x25 mm</t>
  </si>
  <si>
    <t>090030</t>
  </si>
  <si>
    <t>Ferkantað ál 30x30 mm</t>
  </si>
  <si>
    <t>090040</t>
  </si>
  <si>
    <t>Ferkantað ál 40x40 mm</t>
  </si>
  <si>
    <t>090050</t>
  </si>
  <si>
    <t>Ferkantað ál 50x50 mm</t>
  </si>
  <si>
    <t>090070</t>
  </si>
  <si>
    <t>Ferkantað ál 70x70 mm</t>
  </si>
  <si>
    <t>LAUSFLANGS</t>
  </si>
  <si>
    <t>878033</t>
  </si>
  <si>
    <t>Ál lausflangs     33,7 mm</t>
  </si>
  <si>
    <t>878044</t>
  </si>
  <si>
    <t>Ál lausflangs     42,4 mm</t>
  </si>
  <si>
    <t>878046</t>
  </si>
  <si>
    <t>Ál lausflangs     44,5 mm</t>
  </si>
  <si>
    <t>878049</t>
  </si>
  <si>
    <t>Ál lausflangs     48,3mm</t>
  </si>
  <si>
    <t>878055</t>
  </si>
  <si>
    <t>Ál lausflangs     54mm</t>
  </si>
  <si>
    <t>878061</t>
  </si>
  <si>
    <t>Ál lausflangs     60,3mm</t>
  </si>
  <si>
    <t>878065</t>
  </si>
  <si>
    <t>Ál lausflangs   73,4mm</t>
  </si>
  <si>
    <t>878077</t>
  </si>
  <si>
    <t>Ál lausflangs     76,1mm</t>
  </si>
  <si>
    <t>878085</t>
  </si>
  <si>
    <t>Ál lausflangs     84mm</t>
  </si>
  <si>
    <t>878089</t>
  </si>
  <si>
    <t>Ál lausflangs     88,9mm</t>
  </si>
  <si>
    <t>878105</t>
  </si>
  <si>
    <t>Ál lausflangs     104mm</t>
  </si>
  <si>
    <t>878115</t>
  </si>
  <si>
    <t>Ál lausflangs     114,3mm</t>
  </si>
  <si>
    <t>878130</t>
  </si>
  <si>
    <t>Ál lausflangs     129mm</t>
  </si>
  <si>
    <t>878140</t>
  </si>
  <si>
    <t>Ál lausflangs     139,7mm</t>
  </si>
  <si>
    <t>878155</t>
  </si>
  <si>
    <t>Ál lausflangs     154mm</t>
  </si>
  <si>
    <t>878169</t>
  </si>
  <si>
    <t>Ál lausflangs     168mm</t>
  </si>
  <si>
    <t>878205</t>
  </si>
  <si>
    <t>Ál lausflangs     204mm</t>
  </si>
  <si>
    <t>878255</t>
  </si>
  <si>
    <t>Ál lausflangs     256mm</t>
  </si>
  <si>
    <t>878306</t>
  </si>
  <si>
    <t>Ál lausflangs     306mm</t>
  </si>
  <si>
    <t>DIN 1725, 1748</t>
  </si>
  <si>
    <t>EN 754-8, DIN 1748</t>
  </si>
  <si>
    <t>JAFNHLIÐA</t>
  </si>
  <si>
    <t>041520</t>
  </si>
  <si>
    <t>Ferk.álpípur 15x15x2,0 mm</t>
  </si>
  <si>
    <t>042020</t>
  </si>
  <si>
    <t>Ferk.álpípur 20x20x2,0 mm</t>
  </si>
  <si>
    <t>042525</t>
  </si>
  <si>
    <t>Ferk.álpípur 25x25x2,0 mm</t>
  </si>
  <si>
    <t>042530</t>
  </si>
  <si>
    <t>Ferk.álpípur 25x25x3,0 mm</t>
  </si>
  <si>
    <t>043031</t>
  </si>
  <si>
    <t>Ferk.álpípur 30x30x2,0 mm</t>
  </si>
  <si>
    <t>043032</t>
  </si>
  <si>
    <t>Ferk.álpípur 30x30x3,0 mm</t>
  </si>
  <si>
    <t>043532</t>
  </si>
  <si>
    <t>Ferk.álpípur 35x35x2,0 mm</t>
  </si>
  <si>
    <t>043533</t>
  </si>
  <si>
    <t>Ferk.álpípur 35x35x3,0 mm</t>
  </si>
  <si>
    <t>044040</t>
  </si>
  <si>
    <t>Ferk.álpípur 40x40x2,0 mm</t>
  </si>
  <si>
    <t>044041</t>
  </si>
  <si>
    <t>Ferk.álpípur 40x40x3,0mm</t>
  </si>
  <si>
    <t>044044</t>
  </si>
  <si>
    <t>Ferk.álpípur 40x40x4,0 mm</t>
  </si>
  <si>
    <t>044046</t>
  </si>
  <si>
    <t>Ferk.álpípur 45x45x2,0 mm</t>
  </si>
  <si>
    <t>045049</t>
  </si>
  <si>
    <t>Ferk.álpípur 50x50x2,0 mm</t>
  </si>
  <si>
    <t>045050</t>
  </si>
  <si>
    <t>Ferk.álpípur 50x50x3,0 mm</t>
  </si>
  <si>
    <t>045054</t>
  </si>
  <si>
    <t>Ferk.álpípur 50x50x4,0 mm</t>
  </si>
  <si>
    <t>045055</t>
  </si>
  <si>
    <t>Ferk.álpípur 50x50x5,0 mm</t>
  </si>
  <si>
    <t>045060</t>
  </si>
  <si>
    <t>Ferk.álpípur 60x60x4,0 mm</t>
  </si>
  <si>
    <t>045080</t>
  </si>
  <si>
    <t>Ferk.álpípur 80x80x4,0 mm</t>
  </si>
  <si>
    <t>045090</t>
  </si>
  <si>
    <t>Ferk.álpípur 100x100x4,0 mm</t>
  </si>
  <si>
    <t>MISHLIÐA</t>
  </si>
  <si>
    <t>052040</t>
  </si>
  <si>
    <t>Ferk.álpípur 20x40x2,0 mm</t>
  </si>
  <si>
    <t>052050</t>
  </si>
  <si>
    <t>Ferk.álpípur 20x50x2,0 mm</t>
  </si>
  <si>
    <t>053020</t>
  </si>
  <si>
    <t>Ferk.álpípur 20x30x2,0mm</t>
  </si>
  <si>
    <t>053054</t>
  </si>
  <si>
    <t>Ferk.álpípur 30x50x2,0 mm</t>
  </si>
  <si>
    <t>053053</t>
  </si>
  <si>
    <t>Ferk.álpípur 30x50x3,0 mm</t>
  </si>
  <si>
    <t>053056</t>
  </si>
  <si>
    <t>Ferk.álpípur 30x50x4,0 mm</t>
  </si>
  <si>
    <t>053073</t>
  </si>
  <si>
    <t>Ferk.álpípur 30x70x3,0 mm</t>
  </si>
  <si>
    <t>054063</t>
  </si>
  <si>
    <t>Ferk.álpípur 40x60x3,0 mm</t>
  </si>
  <si>
    <t>054065</t>
  </si>
  <si>
    <t>Ferk.álpípur 40x60x2,0 mm</t>
  </si>
  <si>
    <t>054066</t>
  </si>
  <si>
    <t>Ferk.álpípur 40x60x4,0 mm</t>
  </si>
  <si>
    <t>054082</t>
  </si>
  <si>
    <t>Ferk.álpípur 40x80x2,0 mm</t>
  </si>
  <si>
    <t>054083</t>
  </si>
  <si>
    <t>Ferk.álpípur 40x80x3,0 mm</t>
  </si>
  <si>
    <t>054084</t>
  </si>
  <si>
    <t>Ferk.álpípur 40x80x4,0 mm</t>
  </si>
  <si>
    <t>054094</t>
  </si>
  <si>
    <t>Ferk.álpípur 40x100x4,0 mm</t>
  </si>
  <si>
    <t>055040</t>
  </si>
  <si>
    <t>Ferk.álpípur 50x80x4,0mm</t>
  </si>
  <si>
    <t>055083</t>
  </si>
  <si>
    <t>Ferk.álpípur 50x80x3,0mm</t>
  </si>
  <si>
    <t>055084</t>
  </si>
  <si>
    <t>Ferk.álpípur 50x100x4,0 mm</t>
  </si>
  <si>
    <t>055126</t>
  </si>
  <si>
    <t>Ferk.álpípur 50x120x4,0 mm3,8m</t>
  </si>
  <si>
    <t>055118</t>
  </si>
  <si>
    <t>Ferk.álpípur 20x100x2,0mm</t>
  </si>
  <si>
    <t>055122</t>
  </si>
  <si>
    <t>Ferk.álpípur 18x120x2,0 mm</t>
  </si>
  <si>
    <t>055124</t>
  </si>
  <si>
    <t>Ferk.álpípur 40x120x4,0 mm</t>
  </si>
  <si>
    <t>055125</t>
  </si>
  <si>
    <t>Ferk.álpípur 50x120x4,0 mm</t>
  </si>
  <si>
    <t>055155</t>
  </si>
  <si>
    <t>Ferk.álpípur 50x150x4,0 mm</t>
  </si>
  <si>
    <t>EN AW 5754 - A1Mg3, (57S) 1/2 hart</t>
  </si>
  <si>
    <t>EN 573-3, 485-1, 485-2, DIN 1725, 1745</t>
  </si>
  <si>
    <t xml:space="preserve">EN 485-4, 483-3, </t>
  </si>
  <si>
    <t>DIN 1783</t>
  </si>
  <si>
    <t>ÁL PLÖTUR</t>
  </si>
  <si>
    <t>010050</t>
  </si>
  <si>
    <t>Álplötur 0,5x1000x2000mm (mjúk</t>
  </si>
  <si>
    <t>010100</t>
  </si>
  <si>
    <t>Álplötur 1,00x1250x2500mm</t>
  </si>
  <si>
    <t>010104</t>
  </si>
  <si>
    <t>Álpl.Burstað 1,00x1250x2500mm</t>
  </si>
  <si>
    <t>010101</t>
  </si>
  <si>
    <t>Álplötur 1,00x1500x3000mm</t>
  </si>
  <si>
    <t>010119</t>
  </si>
  <si>
    <t>Álplötur 1,20x1500x3000mm</t>
  </si>
  <si>
    <t>010120</t>
  </si>
  <si>
    <t>Álplötur 1,20x1250x2500mm</t>
  </si>
  <si>
    <t>010150</t>
  </si>
  <si>
    <t>Álplötur 1,50x1250x2500mm</t>
  </si>
  <si>
    <t>010151</t>
  </si>
  <si>
    <t>Álplötur 1,50x1500x3000mm</t>
  </si>
  <si>
    <t>010154</t>
  </si>
  <si>
    <t>Álpl.elos.1,50x1500x3000mm</t>
  </si>
  <si>
    <t>010155</t>
  </si>
  <si>
    <t>Álpl.9010 1,50x1500x3000mm</t>
  </si>
  <si>
    <t>010199</t>
  </si>
  <si>
    <t>Álplötur 2,0x1000x2000mm</t>
  </si>
  <si>
    <t>010200</t>
  </si>
  <si>
    <t>Álplötur 2,00x1250x2500mm</t>
  </si>
  <si>
    <t>010201</t>
  </si>
  <si>
    <t>Álplötur 2,00x1500x3000mm</t>
  </si>
  <si>
    <t>010250</t>
  </si>
  <si>
    <t>Álplötur 2,50x1250x2500mm</t>
  </si>
  <si>
    <t>010251</t>
  </si>
  <si>
    <t>Álplötur 2,50x1500x3000mm</t>
  </si>
  <si>
    <t>010300</t>
  </si>
  <si>
    <t>Álplötur 3,00x1250x2500mm</t>
  </si>
  <si>
    <t>010301</t>
  </si>
  <si>
    <t>Álplötur 3,00x1500x3000mm</t>
  </si>
  <si>
    <t>010401</t>
  </si>
  <si>
    <t>Álplötur 4,00x1000x2000mm</t>
  </si>
  <si>
    <t>010400</t>
  </si>
  <si>
    <t>Álplötur 4,00x1250x2500mm</t>
  </si>
  <si>
    <t>010402</t>
  </si>
  <si>
    <t>Álplötur 4,00x1500x3000mm</t>
  </si>
  <si>
    <t>010500</t>
  </si>
  <si>
    <t>Álplötur 5,00x1250x2500mm</t>
  </si>
  <si>
    <t>010501</t>
  </si>
  <si>
    <t>Álplötur 5,00x1500x3000mm H111</t>
  </si>
  <si>
    <t>010600</t>
  </si>
  <si>
    <t>Álplötur 6,00x1250x2500mm</t>
  </si>
  <si>
    <t>010615</t>
  </si>
  <si>
    <t>Álplötur 6,0x1500x3000mm H111</t>
  </si>
  <si>
    <t>010807</t>
  </si>
  <si>
    <t>Álplötur 8,0x1020x2020mm H111</t>
  </si>
  <si>
    <t>010808</t>
  </si>
  <si>
    <t>Álplötur 8,0x1250x2500mm H111</t>
  </si>
  <si>
    <t>011002</t>
  </si>
  <si>
    <t>Álplötur 10,0x1020x2020mm</t>
  </si>
  <si>
    <t>011003</t>
  </si>
  <si>
    <t>Álplötur 10,0x1520x3020mm</t>
  </si>
  <si>
    <t>011202</t>
  </si>
  <si>
    <t>Álplötur 12,0x1020x2020mm</t>
  </si>
  <si>
    <t>011505</t>
  </si>
  <si>
    <t>Álplötur 15,0x1020x2020mm</t>
  </si>
  <si>
    <t>012000</t>
  </si>
  <si>
    <t>Álplötur 20x1020x2020mm</t>
  </si>
  <si>
    <t>012004</t>
  </si>
  <si>
    <t>Álplötur 20x1520x3020mm</t>
  </si>
  <si>
    <t>DI002305</t>
  </si>
  <si>
    <t>Niðurklipptar álplötur.</t>
  </si>
  <si>
    <t>kg.</t>
  </si>
  <si>
    <t>EN Aw-5754 - A1Mg3, (57S)</t>
  </si>
  <si>
    <t>EN 573-3 / EN 1386</t>
  </si>
  <si>
    <t>DIN 1725, 59605</t>
  </si>
  <si>
    <t>GÓLFÁL</t>
  </si>
  <si>
    <t>EN 1386, DIN 59605</t>
  </si>
  <si>
    <t>Mynsturgerð W5, Kvintett</t>
  </si>
  <si>
    <t>020252</t>
  </si>
  <si>
    <t>Riffl.álpl.2/2,5x1250x2500mm</t>
  </si>
  <si>
    <t>020300</t>
  </si>
  <si>
    <t>Riffl.álpl.3/5x1250x2500mm</t>
  </si>
  <si>
    <t>020301</t>
  </si>
  <si>
    <t>Riffl.álpl.3/5x1500x3000mm</t>
  </si>
  <si>
    <t>020500</t>
  </si>
  <si>
    <t>Riffl.álpl.5/7x1250x2500mm</t>
  </si>
  <si>
    <t>020501</t>
  </si>
  <si>
    <t>Riffl.álpl.5/7x1500x3000mm</t>
  </si>
  <si>
    <t>020701</t>
  </si>
  <si>
    <t>Riffl.álpl.7/9x1250x2500mm</t>
  </si>
  <si>
    <t>020702</t>
  </si>
  <si>
    <t>Riffl.álpl.7/9x1500x3000mm</t>
  </si>
  <si>
    <t>373610884</t>
  </si>
  <si>
    <t>Gatp.ál 2,0x1000x2000mm R8T7,5</t>
  </si>
  <si>
    <t>373610887</t>
  </si>
  <si>
    <t>Gatp.ál 3,0x1000x2000mm R10T15</t>
  </si>
  <si>
    <t>373610896</t>
  </si>
  <si>
    <t>Gatp.ál 1,5x1000x2000mm R5T7,5</t>
  </si>
  <si>
    <t>373611337</t>
  </si>
  <si>
    <t>Gatp.ál 1,5x1000x2000mm C5U7,5</t>
  </si>
  <si>
    <t>373611362</t>
  </si>
  <si>
    <t>Gatp.ál 2,0x1000x2000mm C10U12</t>
  </si>
  <si>
    <t>373611381</t>
  </si>
  <si>
    <t>Gatp.ál 1,0x1000x2000mm C10U14</t>
  </si>
  <si>
    <t>373611382</t>
  </si>
  <si>
    <t>Gatp.ál 2,0x1000x2000mm C10U14</t>
  </si>
  <si>
    <t>091031</t>
  </si>
  <si>
    <t>Álstál sprengil.28x34 mm L3,8M</t>
  </si>
  <si>
    <t>EN AW 6060/6063 - A1MgSi 0,5  F22</t>
  </si>
  <si>
    <t xml:space="preserve">EN 573-3, 755-1, 755-2, </t>
  </si>
  <si>
    <t>DIN 1725, 1746</t>
  </si>
  <si>
    <t>EN 754-8, DIN 9107</t>
  </si>
  <si>
    <t>ÁL RÖR</t>
  </si>
  <si>
    <t>101020</t>
  </si>
  <si>
    <t>Álrör 10x2,0 mm</t>
  </si>
  <si>
    <t>101515</t>
  </si>
  <si>
    <t>Álrör 15x1,5 mm</t>
  </si>
  <si>
    <t>101615</t>
  </si>
  <si>
    <t>Álrör 16x1,5 mm</t>
  </si>
  <si>
    <t>101620</t>
  </si>
  <si>
    <t>Álrör 16x2,0 mm</t>
  </si>
  <si>
    <t>102020</t>
  </si>
  <si>
    <t>Álrör 20x2,0 mm</t>
  </si>
  <si>
    <t>102520</t>
  </si>
  <si>
    <t>Álrör 25x2,0 mm</t>
  </si>
  <si>
    <t>102535</t>
  </si>
  <si>
    <t>Álrör 25x3,5 mm</t>
  </si>
  <si>
    <t>103020</t>
  </si>
  <si>
    <t>Álrör 30x2,0 mm</t>
  </si>
  <si>
    <t>103021</t>
  </si>
  <si>
    <t>Álrör 30x2,0 mm LL:4000mm</t>
  </si>
  <si>
    <t>103029</t>
  </si>
  <si>
    <t>Álrör 30x3,0 mm</t>
  </si>
  <si>
    <t>103220</t>
  </si>
  <si>
    <t>Álrör 32x2,0 mm</t>
  </si>
  <si>
    <t>103222</t>
  </si>
  <si>
    <t>Álrör 32x3,5 mm</t>
  </si>
  <si>
    <t>103520</t>
  </si>
  <si>
    <t>Álrör 35x2,0 mm</t>
  </si>
  <si>
    <t>104030</t>
  </si>
  <si>
    <t>Álrör 40x3,0 mm</t>
  </si>
  <si>
    <t>104040</t>
  </si>
  <si>
    <t>Álrör 40x4,0 mm</t>
  </si>
  <si>
    <t>104050</t>
  </si>
  <si>
    <t>Álrör 40x5,0 mm</t>
  </si>
  <si>
    <t>104520</t>
  </si>
  <si>
    <t>Álrör 45x2,0 mm</t>
  </si>
  <si>
    <t>104830</t>
  </si>
  <si>
    <t>Álrör 48x3,0 mm</t>
  </si>
  <si>
    <t>105021</t>
  </si>
  <si>
    <t>Álrör 50x2,0 mm</t>
  </si>
  <si>
    <t>105031</t>
  </si>
  <si>
    <t>Álrör 50x3,0 mm</t>
  </si>
  <si>
    <t>105040</t>
  </si>
  <si>
    <t>Álrör 50x4,0 mm</t>
  </si>
  <si>
    <t>105041</t>
  </si>
  <si>
    <t>Álrör 50x4,0 mm RAL9010</t>
  </si>
  <si>
    <t>105050</t>
  </si>
  <si>
    <t>Álrör 50x5,0 mm</t>
  </si>
  <si>
    <t>106039</t>
  </si>
  <si>
    <t>Álrör 60x3,0 mm</t>
  </si>
  <si>
    <t>106050</t>
  </si>
  <si>
    <t>Álrör 60x5,0 mm</t>
  </si>
  <si>
    <t>107020</t>
  </si>
  <si>
    <t>Álrör 70x2,0 mm</t>
  </si>
  <si>
    <t>107530</t>
  </si>
  <si>
    <t>Álrör 75x3,0 mm</t>
  </si>
  <si>
    <t>107550</t>
  </si>
  <si>
    <t>Álrör 75x5,0 mm</t>
  </si>
  <si>
    <t>108030</t>
  </si>
  <si>
    <t>Álrör 80x3,0 mm</t>
  </si>
  <si>
    <t>108050</t>
  </si>
  <si>
    <t>Álrör 80x5,0 mm</t>
  </si>
  <si>
    <t>109931</t>
  </si>
  <si>
    <t>Álrör 100x4,0 mm</t>
  </si>
  <si>
    <t>109935</t>
  </si>
  <si>
    <t>Álrör 110x5,0 mm</t>
  </si>
  <si>
    <t>109942</t>
  </si>
  <si>
    <t>Álrör 125x4,0 mm</t>
  </si>
  <si>
    <t>109958</t>
  </si>
  <si>
    <t>Álrör 130x3,0 mm</t>
  </si>
  <si>
    <t>109030</t>
  </si>
  <si>
    <t>Álrör 90x3,0 mm</t>
  </si>
  <si>
    <t>109930</t>
  </si>
  <si>
    <t>Álrör 100x3,0 mm</t>
  </si>
  <si>
    <t>109932</t>
  </si>
  <si>
    <t>Álrör 100x5,0 mm</t>
  </si>
  <si>
    <t>109948</t>
  </si>
  <si>
    <t>Álrör 150x3,0 mm</t>
  </si>
  <si>
    <t>DIN 1771</t>
  </si>
  <si>
    <t>ÁL VINKILL</t>
  </si>
  <si>
    <t>030020</t>
  </si>
  <si>
    <t>Álvinklar 20x20x3 mm</t>
  </si>
  <si>
    <t>030025</t>
  </si>
  <si>
    <t>Álvinklar 25x25x3 mm</t>
  </si>
  <si>
    <t>030030</t>
  </si>
  <si>
    <t>Álvinklar 30x30x3 mm</t>
  </si>
  <si>
    <t>030032</t>
  </si>
  <si>
    <t>Álvinklar 30x30x2 mm</t>
  </si>
  <si>
    <t>030039</t>
  </si>
  <si>
    <t>Álvinklar 40x40x2 mm</t>
  </si>
  <si>
    <t>030040</t>
  </si>
  <si>
    <t>Álvinklar 40x40x4 mm</t>
  </si>
  <si>
    <t>030043</t>
  </si>
  <si>
    <t>Álvinklar 40x40x3 mm</t>
  </si>
  <si>
    <t>030052</t>
  </si>
  <si>
    <t>Álvinklar 50x50x2 mm</t>
  </si>
  <si>
    <t>030050</t>
  </si>
  <si>
    <t>Álvinklar 50x50x5 mm</t>
  </si>
  <si>
    <t>030053</t>
  </si>
  <si>
    <t>Álvinklar 50x50x3 mm</t>
  </si>
  <si>
    <t>030059</t>
  </si>
  <si>
    <t>Álvinklar 60x60x4 mm</t>
  </si>
  <si>
    <t>030060</t>
  </si>
  <si>
    <t>Álvinklar 60x60x6 mm</t>
  </si>
  <si>
    <t>030070</t>
  </si>
  <si>
    <t>Álvinklar 70x70x7 mm</t>
  </si>
  <si>
    <t>030079</t>
  </si>
  <si>
    <t>Álvinklar 80x80x5 mm</t>
  </si>
  <si>
    <t>030080</t>
  </si>
  <si>
    <t>Álvinklar 80x80x8 mm</t>
  </si>
  <si>
    <t>030081</t>
  </si>
  <si>
    <t>Álvinklar 100x100x10 mm</t>
  </si>
  <si>
    <t>035008</t>
  </si>
  <si>
    <t>Álvinklar 10x15x2,0mm</t>
  </si>
  <si>
    <t>030093</t>
  </si>
  <si>
    <t>Álvinklar 75x50x5 mm</t>
  </si>
  <si>
    <t>030094</t>
  </si>
  <si>
    <t>Álvinklar 60x40x3 mm</t>
  </si>
  <si>
    <t>030095</t>
  </si>
  <si>
    <t>Álvinklar 80x40x6 mm</t>
  </si>
  <si>
    <t>035009</t>
  </si>
  <si>
    <t>Álvinklar 20x15x2 mm</t>
  </si>
  <si>
    <t>035012</t>
  </si>
  <si>
    <t>Álvinklar 20x40x3 mm</t>
  </si>
  <si>
    <t>035018</t>
  </si>
  <si>
    <t>Álvinklar 60x40x4,0mm</t>
  </si>
  <si>
    <t>030090</t>
  </si>
  <si>
    <t>Álvinklar 70x50x5 mm</t>
  </si>
  <si>
    <t>035079</t>
  </si>
  <si>
    <t>Álvinklar 100x50x3 mm</t>
  </si>
  <si>
    <t>035082</t>
  </si>
  <si>
    <t>Álvinklar 100x50x6 mm</t>
  </si>
  <si>
    <t>035089</t>
  </si>
  <si>
    <t>Álvinklar 100x50x10mm</t>
  </si>
  <si>
    <t>035083</t>
  </si>
  <si>
    <t>Álvinklar 120x80x10 mm</t>
  </si>
  <si>
    <t>035975</t>
  </si>
  <si>
    <t>Álvinklar 130x75x9 mm</t>
  </si>
  <si>
    <t>035977</t>
  </si>
  <si>
    <t>Álvinklar 150x100x10mm</t>
  </si>
  <si>
    <t>EN AW 6060/6063 -</t>
  </si>
  <si>
    <t xml:space="preserve"> A1MgSi 0,5  F22</t>
  </si>
  <si>
    <t>DIN 9713</t>
  </si>
  <si>
    <t>"U"  ÁL</t>
  </si>
  <si>
    <t>ÁLSKÚFFUR</t>
  </si>
  <si>
    <t>036010</t>
  </si>
  <si>
    <t>U-ál 12x12x12x2 mm</t>
  </si>
  <si>
    <t>036014</t>
  </si>
  <si>
    <t>U-ál 14x14x14x2 mm</t>
  </si>
  <si>
    <t>036018</t>
  </si>
  <si>
    <t>U ál  20x15x20x2 mm</t>
  </si>
  <si>
    <t>036020</t>
  </si>
  <si>
    <t>U-ál 20x20x20x2 mm</t>
  </si>
  <si>
    <t>036024</t>
  </si>
  <si>
    <t>U-ál  20x40x20x2 mm</t>
  </si>
  <si>
    <t>036033</t>
  </si>
  <si>
    <t>U-ál  30x20x30x3 mm</t>
  </si>
  <si>
    <t>036048</t>
  </si>
  <si>
    <t>U-ál 30x50x30x3,0mm</t>
  </si>
  <si>
    <t>036050</t>
  </si>
  <si>
    <t>U-ál 40x50x40x4,0mm</t>
  </si>
  <si>
    <t>036080</t>
  </si>
  <si>
    <t>U-ál 40x80x40x4 mm</t>
  </si>
  <si>
    <t>036100</t>
  </si>
  <si>
    <t>U-ál 50x100x50x5 mm</t>
  </si>
  <si>
    <t>036101</t>
  </si>
  <si>
    <t>U-ál 50x100x50x3 mm</t>
  </si>
  <si>
    <t>036102</t>
  </si>
  <si>
    <t>U-ál 50x100x50x8x6x8mm</t>
  </si>
  <si>
    <t>EN AW-5754 - A1Mg3</t>
  </si>
  <si>
    <t>EN 573-3</t>
  </si>
  <si>
    <t>DIN 1725</t>
  </si>
  <si>
    <t>SUÐUBEYGJUR</t>
  </si>
  <si>
    <t>109960</t>
  </si>
  <si>
    <t>Álsuðubeygjur 90° 25x3 mm *</t>
  </si>
  <si>
    <t>Efnisheiti:</t>
  </si>
  <si>
    <t>Polyethylen HD-500</t>
  </si>
  <si>
    <t>Vörulýsing á eingöngu við HD 500</t>
  </si>
  <si>
    <t>Skammst:</t>
  </si>
  <si>
    <t>PE HD-500</t>
  </si>
  <si>
    <t>Vöruheiti:</t>
  </si>
  <si>
    <t>RIALEN HD-500</t>
  </si>
  <si>
    <t>Eðlismassi:</t>
  </si>
  <si>
    <t>0,95 g/cm3</t>
  </si>
  <si>
    <t>PLAST</t>
  </si>
  <si>
    <t>Litur:</t>
  </si>
  <si>
    <t>Natur</t>
  </si>
  <si>
    <t>97110310</t>
  </si>
  <si>
    <t>PE-HD500 plötur  3x1000x2000mm</t>
  </si>
  <si>
    <t>97110512</t>
  </si>
  <si>
    <t>PE-HD500 plötur  6x1220x3050mm</t>
  </si>
  <si>
    <t>97110600</t>
  </si>
  <si>
    <t>PE-HD500 plötur  6x1000x2000mm</t>
  </si>
  <si>
    <t>97111012</t>
  </si>
  <si>
    <t>PE-HD500 plötur  8x1220x3050mm</t>
  </si>
  <si>
    <t>97111013</t>
  </si>
  <si>
    <t>PE-HD500 plötur 10x1220x3050mm</t>
  </si>
  <si>
    <t>97111014</t>
  </si>
  <si>
    <t>PE-HD500 plötur 10x1250x3000mm</t>
  </si>
  <si>
    <t>97111212</t>
  </si>
  <si>
    <t>PE-HD500 plötur 12x1220x3050mm</t>
  </si>
  <si>
    <t>97111514</t>
  </si>
  <si>
    <t>PE-HD500 plötur 15x1220x3050mm</t>
  </si>
  <si>
    <t>97112010</t>
  </si>
  <si>
    <t>PE-HD500 plötur 20x1250x3000mm</t>
  </si>
  <si>
    <t>97112011</t>
  </si>
  <si>
    <t>PE-HD500 plötur 20x1220x3050mm</t>
  </si>
  <si>
    <t>97110324</t>
  </si>
  <si>
    <t>PE-HD300 plötur 25x1000x2000mm</t>
  </si>
  <si>
    <t>97112512</t>
  </si>
  <si>
    <t>PE-HD500 plötur 25x1220x3050mm</t>
  </si>
  <si>
    <t>97114010</t>
  </si>
  <si>
    <t>PE-HD500 plötur 30x1220x3050mm</t>
  </si>
  <si>
    <t>97114011</t>
  </si>
  <si>
    <t>PE-HD500 plötur 40x1220x3050mm</t>
  </si>
  <si>
    <t>97115010</t>
  </si>
  <si>
    <t>PE-HD500 plötur 50x1000x2000mm</t>
  </si>
  <si>
    <t>97115040</t>
  </si>
  <si>
    <t>PE-HD1000 plötur 15x1220x3050</t>
  </si>
  <si>
    <t>97115050</t>
  </si>
  <si>
    <t>PE-HD1000 plötur 20x1220x3050</t>
  </si>
  <si>
    <t>PLASTPLÖTUR</t>
  </si>
  <si>
    <t>97992108</t>
  </si>
  <si>
    <t>Hvít-PVC VekaS 8x1250x3000mm</t>
  </si>
  <si>
    <t>97992109</t>
  </si>
  <si>
    <t>Hvít-PVC VekaS 10x2000x3000mm</t>
  </si>
  <si>
    <t>97992110</t>
  </si>
  <si>
    <t>Hvít-PVC VekaS 10x1000x2000mm</t>
  </si>
  <si>
    <t>97992111</t>
  </si>
  <si>
    <t>Hvít-PVC VekaS 10x1250x2500mm</t>
  </si>
  <si>
    <t>97992112</t>
  </si>
  <si>
    <t>Hvít-PVC VekaS 10x1500x3000mm</t>
  </si>
  <si>
    <t>97992113</t>
  </si>
  <si>
    <t>Hvít-PVC VekaS 10x1250x3000mm</t>
  </si>
  <si>
    <t>97992114</t>
  </si>
  <si>
    <t>Hvít-PVC VekaS 10x1250x4500mm</t>
  </si>
  <si>
    <t>97992115</t>
  </si>
  <si>
    <t>Hvít-PVC VekaS 13x1250x3000mm</t>
  </si>
  <si>
    <t>97992116</t>
  </si>
  <si>
    <t>Hvít-PVC VekaSF 10x1250x4500mm</t>
  </si>
  <si>
    <t>97992119</t>
  </si>
  <si>
    <t>Hvít-PVC VekaS 19x1250x3000mm</t>
  </si>
  <si>
    <t>97992120</t>
  </si>
  <si>
    <t>Hvít-PVC VekaS 24x1250x3000mm</t>
  </si>
  <si>
    <t>97993150</t>
  </si>
  <si>
    <t>Hvít-PVC VekaSF 2x1220x2440mm</t>
  </si>
  <si>
    <t>97993156</t>
  </si>
  <si>
    <t>Hvít-PVC VekaSF 3x1220x3050mm</t>
  </si>
  <si>
    <t>97993157</t>
  </si>
  <si>
    <t>Hvít-PVC VekaSF 6x1560x3050mm</t>
  </si>
  <si>
    <t>979944008</t>
  </si>
  <si>
    <t>Svart-PVC VekaSF 8x1220x3050mm</t>
  </si>
  <si>
    <t>979945001</t>
  </si>
  <si>
    <t>PVC glær VekaKT 1x1000x2000mm</t>
  </si>
  <si>
    <t>979945002</t>
  </si>
  <si>
    <t>PVC glær VekaKT 2x1000x2000mm</t>
  </si>
  <si>
    <t>979945003</t>
  </si>
  <si>
    <t>PVC glær VekaKT 3x1000x2000mm</t>
  </si>
  <si>
    <t>979945004</t>
  </si>
  <si>
    <t>PVC glær VekaKT 4x1000x2000mm</t>
  </si>
  <si>
    <t>979945005</t>
  </si>
  <si>
    <t>PVC glær VekaKT 5x1000x2000mm</t>
  </si>
  <si>
    <t>979945006</t>
  </si>
  <si>
    <t>PVC glær VekaKT 6x1000x2000mm</t>
  </si>
  <si>
    <t>979946101</t>
  </si>
  <si>
    <t>PVC- Hornlistar f/10mm- Hvítir</t>
  </si>
  <si>
    <t>979946102</t>
  </si>
  <si>
    <t>PVC U-listar f/10mm - Hvítir</t>
  </si>
  <si>
    <t>979946104</t>
  </si>
  <si>
    <t>PVC H listar f/ 6mm- Hvítir</t>
  </si>
  <si>
    <t>979946103</t>
  </si>
  <si>
    <t>PVC H-listar f/10mm - Hvítir</t>
  </si>
  <si>
    <t>979946105</t>
  </si>
  <si>
    <t>Pvc H listar f/ 19mm- Hvítir</t>
  </si>
  <si>
    <t>979947100</t>
  </si>
  <si>
    <t>PVC Límtúba cosmofen PLUS 180g</t>
  </si>
  <si>
    <t>Polyoxymethylen</t>
  </si>
  <si>
    <t>Skammst.:</t>
  </si>
  <si>
    <t>POM</t>
  </si>
  <si>
    <t>RIATAL</t>
  </si>
  <si>
    <t>1,42 g/cm3</t>
  </si>
  <si>
    <t>ÖXLAR POM</t>
  </si>
  <si>
    <t>97105010</t>
  </si>
  <si>
    <t>Sív.POM  10 mm Hvítt 1 mtr</t>
  </si>
  <si>
    <t>97105011</t>
  </si>
  <si>
    <t>Sív.POM  10 mm Svart 1 mtr</t>
  </si>
  <si>
    <t>97105015</t>
  </si>
  <si>
    <t>Sív.POM  15 mm Hvítt 1 mtr</t>
  </si>
  <si>
    <t>97105017</t>
  </si>
  <si>
    <t>Sív.POM  15 mm Hvítt 3 mtr</t>
  </si>
  <si>
    <t>97105018</t>
  </si>
  <si>
    <t>Sív.POM  15 mm Svart 1 mtr</t>
  </si>
  <si>
    <t>97105020</t>
  </si>
  <si>
    <t>Sív.POM  20 mm Hvítt 1 mtr</t>
  </si>
  <si>
    <t>97105022</t>
  </si>
  <si>
    <t>Sív.POM  20 mm Hvítt 3 mtr</t>
  </si>
  <si>
    <t>97105023</t>
  </si>
  <si>
    <t>Sív.POM  20 mm Svart 3 mtr</t>
  </si>
  <si>
    <t>97105025</t>
  </si>
  <si>
    <t>Sív.POM  25 mm Hvítt 1 mtr</t>
  </si>
  <si>
    <t>97105026</t>
  </si>
  <si>
    <t>Sív.POM  25 mm Svart 1 mtr</t>
  </si>
  <si>
    <t>97105027</t>
  </si>
  <si>
    <t>Sív.POM  25 mm Hvítt 3 mtr</t>
  </si>
  <si>
    <t>97105030</t>
  </si>
  <si>
    <t>Sív.POM  30 mm Hvítt 1 mtr</t>
  </si>
  <si>
    <t>97105031</t>
  </si>
  <si>
    <t>Sív.POM  30 mm Svart 1 mtr</t>
  </si>
  <si>
    <t>97105032</t>
  </si>
  <si>
    <t>Sív.POM  30 mm Hvítt 3 mtr</t>
  </si>
  <si>
    <t>97105033</t>
  </si>
  <si>
    <t>Sív.POM  30 mm Svart 3 mtr</t>
  </si>
  <si>
    <t>97105035</t>
  </si>
  <si>
    <t>Sív.POM  36 mm Hvítt 1 mtr</t>
  </si>
  <si>
    <t>97105036</t>
  </si>
  <si>
    <t>Sív.POM  36 mm Svart 1 mtr</t>
  </si>
  <si>
    <t>97105040</t>
  </si>
  <si>
    <t>Sív.POM  40 mm Hvítt 1 mtr</t>
  </si>
  <si>
    <t>97105041</t>
  </si>
  <si>
    <t>Sív.POM  40 mm Svart 1 mtr</t>
  </si>
  <si>
    <t>97105042</t>
  </si>
  <si>
    <t>Sív.POM  40 mm Hvítt 3 mtr</t>
  </si>
  <si>
    <t>97105050</t>
  </si>
  <si>
    <t>Sív.POM  50 mm Hvítt 1 mtr</t>
  </si>
  <si>
    <t>97105051</t>
  </si>
  <si>
    <t>Sív.POM  50 mm Svart 1 mtr</t>
  </si>
  <si>
    <t>97105052</t>
  </si>
  <si>
    <t>Sív.POM  50 mm Hvítt 3 mtr</t>
  </si>
  <si>
    <t>97105053</t>
  </si>
  <si>
    <t>Sív.POM  50 mm Svart 3 mtr</t>
  </si>
  <si>
    <t>97105060</t>
  </si>
  <si>
    <t>Sív.POM  60 mm Hvítt 1 mtr</t>
  </si>
  <si>
    <t>97105061</t>
  </si>
  <si>
    <t>Sív.POM  60 mm Svart 1 mtr</t>
  </si>
  <si>
    <t>97105062</t>
  </si>
  <si>
    <t>Sív.POM  60 mm Hvítt 3 mtr</t>
  </si>
  <si>
    <t>97105070</t>
  </si>
  <si>
    <t>Sív.POM  70 mm Hvítt 1 mtr</t>
  </si>
  <si>
    <t>97105071</t>
  </si>
  <si>
    <t>Sív.POM  70 mm Svart 1 mtr</t>
  </si>
  <si>
    <t>97105072</t>
  </si>
  <si>
    <t>Sív.POM  70 mm Hvítt 3 mtr</t>
  </si>
  <si>
    <t>97105080</t>
  </si>
  <si>
    <t>Sív.POM  80 mm Hvítt 1 mtr</t>
  </si>
  <si>
    <t>97105085</t>
  </si>
  <si>
    <t>Sív.POM  85 mm Hvítt 1 mtr</t>
  </si>
  <si>
    <t>97105090</t>
  </si>
  <si>
    <t>Sív.POM  90 mm Hvítt 1 mtr</t>
  </si>
  <si>
    <t>97105100</t>
  </si>
  <si>
    <t>Sív.POM 100 mm Hvítt 1 mtr</t>
  </si>
  <si>
    <t>97105105</t>
  </si>
  <si>
    <t>Sív.POM 100 mm Svart 1 mtr</t>
  </si>
  <si>
    <t>97105110</t>
  </si>
  <si>
    <t>Sív.POM 110 mm Hvítt 1 mtr</t>
  </si>
  <si>
    <t>97105120</t>
  </si>
  <si>
    <t>Sív.POM 120 mm Hvítt 1 mtr</t>
  </si>
  <si>
    <t>97105125</t>
  </si>
  <si>
    <t>Sív.POM 125 mm Hvítt 1 mtr</t>
  </si>
  <si>
    <t>97105130</t>
  </si>
  <si>
    <t>Sív.POM 130 mm Hvítt 1 mtr</t>
  </si>
  <si>
    <t>97105140</t>
  </si>
  <si>
    <t>Sív.POM 140 mm Hvítt 1 mtr</t>
  </si>
  <si>
    <t>97105150</t>
  </si>
  <si>
    <t>Sív.POM 150 mm Hvítt 1 mtr</t>
  </si>
  <si>
    <t>97105160</t>
  </si>
  <si>
    <t>Sív.POM 160 mm Hvítt 1 mtr</t>
  </si>
  <si>
    <t>97105170</t>
  </si>
  <si>
    <t>Sív.POM 170 mm Hvítt 1 mtr</t>
  </si>
  <si>
    <t>97105180</t>
  </si>
  <si>
    <t>Sív.POM 180 mm Hvítt 1 mtr</t>
  </si>
  <si>
    <t>97105200</t>
  </si>
  <si>
    <t>Sív.POM 200 mm Hvítt 1 mtr</t>
  </si>
  <si>
    <t>97105250</t>
  </si>
  <si>
    <t>Sív.POM 250 mm Hvítt 1 mtr</t>
  </si>
  <si>
    <t>97119010</t>
  </si>
  <si>
    <t>POM-C plötur Nat.10x610x3000mm</t>
  </si>
  <si>
    <t>97119015</t>
  </si>
  <si>
    <t>POM-C plötur Nat.15x610x3000mm</t>
  </si>
  <si>
    <t>97119020</t>
  </si>
  <si>
    <t>POM-C plötur Nat.20x610x3000mm</t>
  </si>
  <si>
    <t>Polyethylen HD-300</t>
  </si>
  <si>
    <t>PE HD-300</t>
  </si>
  <si>
    <t>RIALEN</t>
  </si>
  <si>
    <t>ÖXLAR PE 300 - 1000</t>
  </si>
  <si>
    <t>97106061</t>
  </si>
  <si>
    <t>Sív.PE-1000 60 mm svart 2 mtr</t>
  </si>
  <si>
    <t>97106071</t>
  </si>
  <si>
    <t>Sív.PE-1000 70 mm svart 2mtr</t>
  </si>
  <si>
    <t>TAPPAR</t>
  </si>
  <si>
    <t>961020</t>
  </si>
  <si>
    <t>Tappar  10x20x1-2 mm</t>
  </si>
  <si>
    <t>961515</t>
  </si>
  <si>
    <t>Tappar  15x15 mm</t>
  </si>
  <si>
    <t>961520</t>
  </si>
  <si>
    <t>Tappar  15x20 mm</t>
  </si>
  <si>
    <t>961525</t>
  </si>
  <si>
    <t>Tappar  15x25 mm</t>
  </si>
  <si>
    <t>961530</t>
  </si>
  <si>
    <t>Tappar  15x30 mm</t>
  </si>
  <si>
    <t>962020</t>
  </si>
  <si>
    <t>Tappar  20x20x1-2 mm</t>
  </si>
  <si>
    <t>962030</t>
  </si>
  <si>
    <t>Tappar  20x30 mm</t>
  </si>
  <si>
    <t>962040</t>
  </si>
  <si>
    <t>Tappar  20x40x1-2 mm</t>
  </si>
  <si>
    <t>962050</t>
  </si>
  <si>
    <t>Tappar  20x50x1-2  mm</t>
  </si>
  <si>
    <t>962060</t>
  </si>
  <si>
    <t>Tappar  20x60x1-2 mm</t>
  </si>
  <si>
    <t>962520</t>
  </si>
  <si>
    <t>Tappar  25x25x1-2 mm</t>
  </si>
  <si>
    <t>962540</t>
  </si>
  <si>
    <t>Tappar  25x40 mm</t>
  </si>
  <si>
    <t>962550</t>
  </si>
  <si>
    <t>Tappar  25x50x1-2 mm</t>
  </si>
  <si>
    <t>963020</t>
  </si>
  <si>
    <t>Tappar  30x30x1-2 mm</t>
  </si>
  <si>
    <t>963040</t>
  </si>
  <si>
    <t>Tappar  30x40x1-3 mm</t>
  </si>
  <si>
    <t>963050</t>
  </si>
  <si>
    <t>Tappar  30x50 mm</t>
  </si>
  <si>
    <t>963060</t>
  </si>
  <si>
    <t>Tappar  30x60x1-2 mm</t>
  </si>
  <si>
    <t>963521</t>
  </si>
  <si>
    <t>Tappar  35x35 mm</t>
  </si>
  <si>
    <t>964030</t>
  </si>
  <si>
    <t>Tappar  40x40 2,0-4,0</t>
  </si>
  <si>
    <t>964050</t>
  </si>
  <si>
    <t>Tappar  40x50 mm</t>
  </si>
  <si>
    <t>964060</t>
  </si>
  <si>
    <t>Tappar  40x60-1-2 mm</t>
  </si>
  <si>
    <t>964070</t>
  </si>
  <si>
    <t>Tappar  40x70x1-2 mm</t>
  </si>
  <si>
    <t>964080</t>
  </si>
  <si>
    <t>Tappar  40x80x1,0-3 mm</t>
  </si>
  <si>
    <t>964081</t>
  </si>
  <si>
    <t>Tappar  40x80x3,2-5 mm</t>
  </si>
  <si>
    <t>964094</t>
  </si>
  <si>
    <t>Tappar  40x100x1-4 mm</t>
  </si>
  <si>
    <t>964520</t>
  </si>
  <si>
    <t>Tappar  45x45x1-3 mm</t>
  </si>
  <si>
    <t>965021</t>
  </si>
  <si>
    <t>Tappar  50x50x2-4 mm</t>
  </si>
  <si>
    <t>965080</t>
  </si>
  <si>
    <t>Tappar  50x80x2-4 mm</t>
  </si>
  <si>
    <t>965013</t>
  </si>
  <si>
    <t>Tappar  50x100x3,2-5 mm</t>
  </si>
  <si>
    <t>966020</t>
  </si>
  <si>
    <t>Tappar  60x60x2,5-3 mm</t>
  </si>
  <si>
    <t>966025</t>
  </si>
  <si>
    <t>Tappar  60x60x4-6 mm</t>
  </si>
  <si>
    <t>967070</t>
  </si>
  <si>
    <t>Tappar  70x70x2-4 mm</t>
  </si>
  <si>
    <t>968030</t>
  </si>
  <si>
    <t>Tappar  80x80 x 2-4 mm</t>
  </si>
  <si>
    <t>969140</t>
  </si>
  <si>
    <t>Tappar 100x100x1-4mm</t>
  </si>
  <si>
    <t>969160</t>
  </si>
  <si>
    <t>Tappar 120x60x3-4 mm</t>
  </si>
  <si>
    <t>969162</t>
  </si>
  <si>
    <t>Tappar 120x120x2,5-5 mm</t>
  </si>
  <si>
    <t>STILLITAPPAR</t>
  </si>
  <si>
    <t>969220</t>
  </si>
  <si>
    <t>Tappar still 20x20x8 mm</t>
  </si>
  <si>
    <t>969225</t>
  </si>
  <si>
    <t>Tappar still 25x25x8 mm</t>
  </si>
  <si>
    <t>969230</t>
  </si>
  <si>
    <t>Tappar still 30x30x10 mm</t>
  </si>
  <si>
    <t>969240</t>
  </si>
  <si>
    <t>Tappar still 40x40x10 mm</t>
  </si>
  <si>
    <t>969208</t>
  </si>
  <si>
    <t>Tappar fætur  8x40 mm gengjur</t>
  </si>
  <si>
    <t>969209</t>
  </si>
  <si>
    <t>Tappar fætur  8x27 mm kúla</t>
  </si>
  <si>
    <t>969210</t>
  </si>
  <si>
    <t>Tappar fætur 10x35 mm gengjur</t>
  </si>
  <si>
    <t>969211</t>
  </si>
  <si>
    <t>Tappar fætur 10x50 mm kúla</t>
  </si>
  <si>
    <t>960075</t>
  </si>
  <si>
    <t>Tappar   3/4" sléttir</t>
  </si>
  <si>
    <t>960077</t>
  </si>
  <si>
    <t>Tappar   3/4" sléttir gráir</t>
  </si>
  <si>
    <t>960102</t>
  </si>
  <si>
    <t>Tappar   1 " sléttir</t>
  </si>
  <si>
    <t>960105</t>
  </si>
  <si>
    <t>Tappar   1 " sléttir gráir</t>
  </si>
  <si>
    <t>960126</t>
  </si>
  <si>
    <t>Tappar   1 1/4" sléttir</t>
  </si>
  <si>
    <t>960130</t>
  </si>
  <si>
    <t>Tappar   1 1/4" sléttir gráir</t>
  </si>
  <si>
    <t>960150</t>
  </si>
  <si>
    <t>Tappar   1 1/2" sléttir</t>
  </si>
  <si>
    <t>960151</t>
  </si>
  <si>
    <t>Tappar   1 1/2" handriða</t>
  </si>
  <si>
    <t>960153</t>
  </si>
  <si>
    <t>Tappar   1 1/2" sléttir gráir</t>
  </si>
  <si>
    <t>960200</t>
  </si>
  <si>
    <t>Tappar   2"     sléttir</t>
  </si>
  <si>
    <t>960202</t>
  </si>
  <si>
    <t>Tappar   2" sléttir gráir</t>
  </si>
  <si>
    <t>960250</t>
  </si>
  <si>
    <t>Tappar   2 1/2" sléttir</t>
  </si>
  <si>
    <t>960300</t>
  </si>
  <si>
    <t>Tappar   3"     sléttir</t>
  </si>
  <si>
    <t>960350</t>
  </si>
  <si>
    <t>Tappar 3 1/2"   sléttir</t>
  </si>
  <si>
    <t>960400</t>
  </si>
  <si>
    <t>Tappar   4"     sléttir</t>
  </si>
  <si>
    <t>960016</t>
  </si>
  <si>
    <t>Tappar 16 mm</t>
  </si>
  <si>
    <t>960019</t>
  </si>
  <si>
    <t>Tappar 19 mm</t>
  </si>
  <si>
    <t>960020</t>
  </si>
  <si>
    <t>Tappar 20 mm</t>
  </si>
  <si>
    <t>960022</t>
  </si>
  <si>
    <t>Tappar 22 mm</t>
  </si>
  <si>
    <t>960025</t>
  </si>
  <si>
    <t>Tappar 25x1-2 mm</t>
  </si>
  <si>
    <t>960027</t>
  </si>
  <si>
    <t>Tappahettur 25 mm</t>
  </si>
  <si>
    <t>960030</t>
  </si>
  <si>
    <t>Tappar 30 mm</t>
  </si>
  <si>
    <t>960032</t>
  </si>
  <si>
    <t>Tappar 32 mm</t>
  </si>
  <si>
    <t>960035</t>
  </si>
  <si>
    <t>Tappar 35 mm</t>
  </si>
  <si>
    <t>960038</t>
  </si>
  <si>
    <t>Tappar 38 mm</t>
  </si>
  <si>
    <t>960039</t>
  </si>
  <si>
    <t>Tappar 38 mm 10 mm gengjur</t>
  </si>
  <si>
    <t>960040</t>
  </si>
  <si>
    <t>Tappar 40x1-2 mm</t>
  </si>
  <si>
    <t>BÁRUPLAST</t>
  </si>
  <si>
    <t>127498</t>
  </si>
  <si>
    <t>Báruplast 1,2x1140x2500 mm</t>
  </si>
  <si>
    <t>127499</t>
  </si>
  <si>
    <t>Báruplast 1,2x1140x3000 mm</t>
  </si>
  <si>
    <t>127501</t>
  </si>
  <si>
    <t>Báruplast 1,2x1140x4000 mm</t>
  </si>
  <si>
    <t>127502</t>
  </si>
  <si>
    <t>Báruplast 1,2x1140x5000 mm</t>
  </si>
  <si>
    <t>FIBER-</t>
  </si>
  <si>
    <t>GRINDUR</t>
  </si>
  <si>
    <t>97120024</t>
  </si>
  <si>
    <t>Fibergrindur 25x995x1983mm</t>
  </si>
  <si>
    <t>97120025</t>
  </si>
  <si>
    <t>Fibergrindur 25x1220x3660m</t>
  </si>
  <si>
    <t>97120138</t>
  </si>
  <si>
    <t>Fibergrindur 38x1007x3007</t>
  </si>
  <si>
    <t>97120148</t>
  </si>
  <si>
    <t>Festingar/fibergrindur</t>
  </si>
  <si>
    <t>PLASTSTRIMLAR</t>
  </si>
  <si>
    <t>9713MP200</t>
  </si>
  <si>
    <t>Plaststrimlar 200x2mm fr.þolið</t>
  </si>
  <si>
    <t>9713MS100</t>
  </si>
  <si>
    <t>Plaststrimlar 100x2mm glært*</t>
  </si>
  <si>
    <t>9713MS200</t>
  </si>
  <si>
    <t>Plaststrimlar 200x2,0mm stand</t>
  </si>
  <si>
    <t>9713MS201</t>
  </si>
  <si>
    <t>Plaststrimlar 200x2mm Orange</t>
  </si>
  <si>
    <t>9713MS202</t>
  </si>
  <si>
    <t>Plaststrimlar 200x2mm Gult*</t>
  </si>
  <si>
    <t>9713MS203</t>
  </si>
  <si>
    <t>Plaststrimlar 200x2mm Blátt</t>
  </si>
  <si>
    <t>9713MS204</t>
  </si>
  <si>
    <t>Plaststrimlar 200x2mm Gulur</t>
  </si>
  <si>
    <t>9713MS205</t>
  </si>
  <si>
    <t>Plaststrimlar 200x2mm Hvítt</t>
  </si>
  <si>
    <t>9713MS300</t>
  </si>
  <si>
    <t>Plaststrimlar 300x3,0 mm glært</t>
  </si>
  <si>
    <t>971310213</t>
  </si>
  <si>
    <t>Löm+mótst.RF 300mm f/plaststr.</t>
  </si>
  <si>
    <t>971310200</t>
  </si>
  <si>
    <t>Löm fyrir 200mm plaststrimla</t>
  </si>
  <si>
    <t>971310201</t>
  </si>
  <si>
    <t>Löm fyrir 300mm plaststrimla</t>
  </si>
  <si>
    <t>971310210</t>
  </si>
  <si>
    <t>Lok á upphengju 600mm</t>
  </si>
  <si>
    <t>971310211</t>
  </si>
  <si>
    <t>Lok á upphengju 800mm</t>
  </si>
  <si>
    <t>971310212</t>
  </si>
  <si>
    <t>Lok á upphengju 1200mm</t>
  </si>
  <si>
    <t>971310207</t>
  </si>
  <si>
    <t>Upphengja 600 mm</t>
  </si>
  <si>
    <t>971310208</t>
  </si>
  <si>
    <t>Upphengja 1200 mm</t>
  </si>
  <si>
    <t>971310209</t>
  </si>
  <si>
    <t>Upphengja 984mm Ryðfrí</t>
  </si>
  <si>
    <t>971310214</t>
  </si>
  <si>
    <t>Löm+mótst.RF 200mm f/plaststr</t>
  </si>
  <si>
    <t>971310203</t>
  </si>
  <si>
    <t>Mótstykki á löm 200mm</t>
  </si>
  <si>
    <t>971310216</t>
  </si>
  <si>
    <t>Höggpípa fyrir 10/12mm gat</t>
  </si>
  <si>
    <t>YLPLAST</t>
  </si>
  <si>
    <t>127110</t>
  </si>
  <si>
    <t>Ylplast 10x2100x6000mm 2-falt</t>
  </si>
  <si>
    <t>127118</t>
  </si>
  <si>
    <t>Ylplast 16x2100x7000 5-falt gl</t>
  </si>
  <si>
    <t>127119</t>
  </si>
  <si>
    <t>Ylplast 16x2100x8020 5-f OPAL</t>
  </si>
  <si>
    <t>FYLGIHLUTIR</t>
  </si>
  <si>
    <t>FYRIR YLPLAST</t>
  </si>
  <si>
    <t>127200</t>
  </si>
  <si>
    <t>Áltengilistar b=60mm L = 6m</t>
  </si>
  <si>
    <t>127201</t>
  </si>
  <si>
    <t>Gúmmíborði í tengilista</t>
  </si>
  <si>
    <t>127202</t>
  </si>
  <si>
    <t>Gúmmíborði undir tengil. 60mm</t>
  </si>
  <si>
    <t>127210</t>
  </si>
  <si>
    <t>Ál dropalistar 10mm. L=2205mm</t>
  </si>
  <si>
    <t>127216</t>
  </si>
  <si>
    <t>Ál dropalistar 16mm, L=2530mm</t>
  </si>
  <si>
    <t>127211</t>
  </si>
  <si>
    <t>Áltape f.10 mm ylplast 10 mtr</t>
  </si>
  <si>
    <t>Stk</t>
  </si>
  <si>
    <t>127212</t>
  </si>
  <si>
    <t>Áltape f.16 mm ylplast 10 mtr</t>
  </si>
  <si>
    <t>127230</t>
  </si>
  <si>
    <t>H-listi f. 6mm Ylplast 6m Glær</t>
  </si>
  <si>
    <t>127231</t>
  </si>
  <si>
    <t>H-listi f.10mm Ylplast 6m Glær</t>
  </si>
  <si>
    <t>127232</t>
  </si>
  <si>
    <t>H-listi f.16mm Ylplast 6m Glær</t>
  </si>
  <si>
    <t>127300</t>
  </si>
  <si>
    <t>Álskinnur m/þéttingu</t>
  </si>
  <si>
    <t>KOPAR</t>
  </si>
  <si>
    <t>113152</t>
  </si>
  <si>
    <t>Flat. koparst.  15x2,0mm</t>
  </si>
  <si>
    <t>1130440</t>
  </si>
  <si>
    <t>Flatkopar E-Cu   4x40mm</t>
  </si>
  <si>
    <t>1130530</t>
  </si>
  <si>
    <t>Flatkopar E-Cu    5x30mm</t>
  </si>
  <si>
    <t>1130540</t>
  </si>
  <si>
    <t>Flatkopar E-Cu    5x40mm</t>
  </si>
  <si>
    <t>1130640</t>
  </si>
  <si>
    <t>Flatkopar E-Cu    6x40mm</t>
  </si>
  <si>
    <t>1130650</t>
  </si>
  <si>
    <t>Flatkopar E-Cu    6x50mm</t>
  </si>
  <si>
    <t>1131030</t>
  </si>
  <si>
    <t>Flatkopar E-Cu   10x30mm</t>
  </si>
  <si>
    <t>1131050</t>
  </si>
  <si>
    <t>Flatkopar E-Cu   10x50mm</t>
  </si>
  <si>
    <t>1131060</t>
  </si>
  <si>
    <t>Flatkopar E-Cu   10x60mm</t>
  </si>
  <si>
    <t>1131080</t>
  </si>
  <si>
    <t>Flatkopar E-Cu   10x80mm</t>
  </si>
  <si>
    <t>1131099</t>
  </si>
  <si>
    <t>Flatkopar E-Cu  10x100mm</t>
  </si>
  <si>
    <t>1131525</t>
  </si>
  <si>
    <t>Flatkopar E-Cu   15x25mm</t>
  </si>
  <si>
    <t>115522</t>
  </si>
  <si>
    <t>Koparstöng sívalt 22 mm</t>
  </si>
  <si>
    <t>115650</t>
  </si>
  <si>
    <t>Koparstöng sívalt 150 mm</t>
  </si>
  <si>
    <t>115070</t>
  </si>
  <si>
    <t>Koparpl.m/film 0,7x1000x2000mm</t>
  </si>
  <si>
    <t>115072</t>
  </si>
  <si>
    <t>Koparpl.hamr.  0,7x1000x2000mm</t>
  </si>
  <si>
    <t>115080</t>
  </si>
  <si>
    <t>Koparpl.m/film 0,8x1000x2000mm</t>
  </si>
  <si>
    <t>115100</t>
  </si>
  <si>
    <t>Koparpl.m/film 1,0x1000x2000mm</t>
  </si>
  <si>
    <t>115200</t>
  </si>
  <si>
    <t>Koparpl.m/film 2,0x1000x2000mm</t>
  </si>
  <si>
    <t>115300</t>
  </si>
  <si>
    <t>Koparpl.m/film 3,0x1000x2000mm</t>
  </si>
  <si>
    <t>115525</t>
  </si>
  <si>
    <t>Koparstöng CW004A 55 mm</t>
  </si>
  <si>
    <t>115526</t>
  </si>
  <si>
    <t>Koparstöng CW004A 65 mm</t>
  </si>
  <si>
    <t>115527</t>
  </si>
  <si>
    <t>6 kt Koparstöng 27 mm</t>
  </si>
  <si>
    <t>115550</t>
  </si>
  <si>
    <t>4 kt Koparstöng 50x50 mm</t>
  </si>
  <si>
    <t>115532</t>
  </si>
  <si>
    <t>Koparstöng flatt 32x22 mm</t>
  </si>
  <si>
    <t>MESSING</t>
  </si>
  <si>
    <t>1121305</t>
  </si>
  <si>
    <t>Flatt messing MS58  60x10mm</t>
  </si>
  <si>
    <t>110070</t>
  </si>
  <si>
    <t>Messingpl.m/film 0,7x1000x2000</t>
  </si>
  <si>
    <t>110080</t>
  </si>
  <si>
    <t>Messingpl.m/film 0,8x1000x2000</t>
  </si>
  <si>
    <t>110100</t>
  </si>
  <si>
    <t>Messingpl.m/film 1,0x1000x2000</t>
  </si>
  <si>
    <t>110125</t>
  </si>
  <si>
    <t>Messingpl.m/fil 1,25x1000x2000</t>
  </si>
  <si>
    <t>110150</t>
  </si>
  <si>
    <t>Messingpl.m/film 1,5x1000x2000</t>
  </si>
  <si>
    <t>110200</t>
  </si>
  <si>
    <t>Messingpl.m/film 2,0x1000x2000</t>
  </si>
  <si>
    <t>110300</t>
  </si>
  <si>
    <t>Messingpl.m/film 3,0x1000x2000</t>
  </si>
  <si>
    <t>ÖXULL</t>
  </si>
  <si>
    <t>111006</t>
  </si>
  <si>
    <t>Sív. messingst.  6 mm  MS 58</t>
  </si>
  <si>
    <t>111008</t>
  </si>
  <si>
    <t>Sív. messingst.  8 mm MS 58</t>
  </si>
  <si>
    <t>111010</t>
  </si>
  <si>
    <t>Sív. messingst. 10 mm  MS 58</t>
  </si>
  <si>
    <t>111012</t>
  </si>
  <si>
    <t>Sív. messingst. 12 mm  MS 58</t>
  </si>
  <si>
    <t>111016</t>
  </si>
  <si>
    <t>Sív. messingst. 16 mm  MS 58</t>
  </si>
  <si>
    <t>111019</t>
  </si>
  <si>
    <t>Sív. messingst. 19 mm  MS 58</t>
  </si>
  <si>
    <t>111020</t>
  </si>
  <si>
    <t>Sív. messingst. 20 mm  MS 58</t>
  </si>
  <si>
    <t>111022</t>
  </si>
  <si>
    <t>Sív. messingst. 22 mm  MS 58</t>
  </si>
  <si>
    <t>111025</t>
  </si>
  <si>
    <t>Sív. messingst. 25 mm  MS 58</t>
  </si>
  <si>
    <t>111028</t>
  </si>
  <si>
    <t>Sív. messingst. 28 mm  MS 58</t>
  </si>
  <si>
    <t>111029</t>
  </si>
  <si>
    <t>Sív. messingst. 29 mm  MS 58</t>
  </si>
  <si>
    <t>111030</t>
  </si>
  <si>
    <t>Sív. messingst. 30 mm  MS 58</t>
  </si>
  <si>
    <t>111035</t>
  </si>
  <si>
    <t>Sív. messingst. 35 mm  MS 58</t>
  </si>
  <si>
    <t>111040</t>
  </si>
  <si>
    <t>Sív. messingst. 40 mm  MS 58</t>
  </si>
  <si>
    <t>111050</t>
  </si>
  <si>
    <t>Sív. messingst. 50 mm  MS 58</t>
  </si>
  <si>
    <t>111060</t>
  </si>
  <si>
    <t>Sív. messingst. 60 mm  MS 58</t>
  </si>
  <si>
    <t>111065</t>
  </si>
  <si>
    <t>Sív. messingst. 65 mm  MS 58</t>
  </si>
  <si>
    <t>111070</t>
  </si>
  <si>
    <t>Sív. messingst. 70 mm  MS 58</t>
  </si>
  <si>
    <t>111075</t>
  </si>
  <si>
    <t>Sív. messingst. 75 mm  MS 58</t>
  </si>
  <si>
    <t>111080</t>
  </si>
  <si>
    <t>Sív. messingst. 80 mm  MS 58</t>
  </si>
  <si>
    <t>111090</t>
  </si>
  <si>
    <t>Sív. messingst. 90 mm  MS 58</t>
  </si>
  <si>
    <t>111100</t>
  </si>
  <si>
    <t>Sív. messingst. 100 mm  MS 58</t>
  </si>
  <si>
    <t>112009</t>
  </si>
  <si>
    <t>6kt. messingst.  9 mm  MS 58</t>
  </si>
  <si>
    <t>112010</t>
  </si>
  <si>
    <t>6kt. messingst.  10 mm  MS 58</t>
  </si>
  <si>
    <t>112014</t>
  </si>
  <si>
    <t>6kt. messingst. 14 mm  MS 58</t>
  </si>
  <si>
    <t>112020</t>
  </si>
  <si>
    <t>6kt. messingst. 20 mm  MS 58</t>
  </si>
  <si>
    <t>112022</t>
  </si>
  <si>
    <t>6kt. messingst. 22 mm  MS 58</t>
  </si>
  <si>
    <t>112025</t>
  </si>
  <si>
    <t>6kt. messingst. 25  mm  MS 58</t>
  </si>
  <si>
    <t>112028</t>
  </si>
  <si>
    <t>6kt. messingst. 28 mm  MS 58</t>
  </si>
  <si>
    <t>112030</t>
  </si>
  <si>
    <t>6kt. messingst. 30 mm  MS 58</t>
  </si>
  <si>
    <t>112032</t>
  </si>
  <si>
    <t>6kt. messingst. 32 mm  MS 58</t>
  </si>
  <si>
    <t>RYÐFRÍ RÖR</t>
  </si>
  <si>
    <t>bæsuð</t>
  </si>
  <si>
    <t>801010</t>
  </si>
  <si>
    <t>Ryðfrí rör 304  10,0x1,0mm</t>
  </si>
  <si>
    <t>801020</t>
  </si>
  <si>
    <t>Ryðfrí rör 304  10,0x2,0mm</t>
  </si>
  <si>
    <t>801215</t>
  </si>
  <si>
    <t>Ryðfrí rör 304  12,0x1,5mm</t>
  </si>
  <si>
    <t>801216</t>
  </si>
  <si>
    <t>Ryðfrí rör 304  12,0x1,5mm afg</t>
  </si>
  <si>
    <t>801220</t>
  </si>
  <si>
    <t>Ryðfrí rör 304  12,0x2,0mm</t>
  </si>
  <si>
    <t>801515</t>
  </si>
  <si>
    <t>Ryðfrí rör 304  15,0x1,5mm</t>
  </si>
  <si>
    <t>801615</t>
  </si>
  <si>
    <t>Ryðfrí rör 304  16,0x1,5  K240</t>
  </si>
  <si>
    <t>801620</t>
  </si>
  <si>
    <t>Ryðfrí rör 304  16,0x2,0mm</t>
  </si>
  <si>
    <t>801621</t>
  </si>
  <si>
    <t>Ryðfrí rör 316  16,0x2,0mm</t>
  </si>
  <si>
    <t>801815</t>
  </si>
  <si>
    <t>Ryðfrí rör 304  18,0x1,5mm</t>
  </si>
  <si>
    <t>802516</t>
  </si>
  <si>
    <t>Ryðfrí rör 304  25,0x1.5mm</t>
  </si>
  <si>
    <t>802515</t>
  </si>
  <si>
    <t>Ryðfrí rör 304  25,0x1,5  K240</t>
  </si>
  <si>
    <t>802520</t>
  </si>
  <si>
    <t>Ryðfrí rör 316  25,0x2,0mm</t>
  </si>
  <si>
    <t>803020</t>
  </si>
  <si>
    <t>Ryðfrí rör 304  30,0x2,0mm</t>
  </si>
  <si>
    <t>803321</t>
  </si>
  <si>
    <t>Ryðfrí rör 304  33,7x2,0  K240</t>
  </si>
  <si>
    <t>803815</t>
  </si>
  <si>
    <t>Ryðfrí rör 304  38,0x1,5mm</t>
  </si>
  <si>
    <t>803820</t>
  </si>
  <si>
    <t>Ryðfrí rör 304  38,0x2,0mm</t>
  </si>
  <si>
    <t>804020</t>
  </si>
  <si>
    <t>Ryðfrí rör 304  40,0x2,0mm</t>
  </si>
  <si>
    <t>804021</t>
  </si>
  <si>
    <t>Ryðfrí rör 304  42,4x2,0  K240</t>
  </si>
  <si>
    <t>805121</t>
  </si>
  <si>
    <t>Ryðfrí rör 304  50,0x2,0  K240</t>
  </si>
  <si>
    <t>805124</t>
  </si>
  <si>
    <t>Ryðfrí rör 304  50,8x1,5mm</t>
  </si>
  <si>
    <t>807054</t>
  </si>
  <si>
    <t>Ryðfrí rör 304  54,0x2,0mm</t>
  </si>
  <si>
    <t>807084</t>
  </si>
  <si>
    <t>Ryðfrí rör 304  84,0x2,0mm</t>
  </si>
  <si>
    <t>807088</t>
  </si>
  <si>
    <t>Ryðfrí rör 316  84,0x2,0mm</t>
  </si>
  <si>
    <t>807101</t>
  </si>
  <si>
    <t>Ryðfrí rör 304 101,6x2,0mm</t>
  </si>
  <si>
    <t>807104</t>
  </si>
  <si>
    <t>Ryðfrí rör 304 104,0x2,0mm</t>
  </si>
  <si>
    <t>807105</t>
  </si>
  <si>
    <t>Ryðfrí rör 316 104,0x2,0mm</t>
  </si>
  <si>
    <t>807129</t>
  </si>
  <si>
    <t>Ryðfrí rör 304 129,0x2,0mm</t>
  </si>
  <si>
    <t>807154</t>
  </si>
  <si>
    <t>Ryðfrí rör 304 154,0x2,0mm</t>
  </si>
  <si>
    <t>807204</t>
  </si>
  <si>
    <t>Ryðfrí rör 304 204,0x2,0mm</t>
  </si>
  <si>
    <t>807254</t>
  </si>
  <si>
    <t>Ryðfrí rör 304 254,0x2,0mm</t>
  </si>
  <si>
    <t>807304</t>
  </si>
  <si>
    <t>Ryðfrí rör 316 304,0x2,0mm</t>
  </si>
  <si>
    <t>807306</t>
  </si>
  <si>
    <t>Ryðfrí rör 304 306,0x3,0mm</t>
  </si>
  <si>
    <t>RYÐFRÍ RÖR K-240</t>
  </si>
  <si>
    <t>slípuð</t>
  </si>
  <si>
    <t>802021</t>
  </si>
  <si>
    <t>Ryðfrí rör 304  20,0x2,0  K240</t>
  </si>
  <si>
    <t>randsoðin</t>
  </si>
  <si>
    <t>860006</t>
  </si>
  <si>
    <t>Ryðfrí rör 316 13,5x2,30   ¼"</t>
  </si>
  <si>
    <t>860010</t>
  </si>
  <si>
    <t>Ryðfrí rör 316 17,2x2,30  3/8"</t>
  </si>
  <si>
    <t>860050</t>
  </si>
  <si>
    <t>Ryðfrí rör 316 21,3x2,65  1/2"</t>
  </si>
  <si>
    <t>860075</t>
  </si>
  <si>
    <t>Ryðfrí rör 316 26,9x2,65  3/4"</t>
  </si>
  <si>
    <t>860100</t>
  </si>
  <si>
    <t>Ryðfrí rör 316 33,7x3,25    1"</t>
  </si>
  <si>
    <t>860101</t>
  </si>
  <si>
    <t>Ryðfrí rör 316 33,7x2,00    1"</t>
  </si>
  <si>
    <t>860125</t>
  </si>
  <si>
    <t>Ryðfrí rör 316 42,4x3,25  1¼"</t>
  </si>
  <si>
    <t>860126</t>
  </si>
  <si>
    <t>Ryðfrí rör 316 42,4x2,00  1¼"</t>
  </si>
  <si>
    <t>860150</t>
  </si>
  <si>
    <t>Ryðfrí rör 316 48,3x3,20  1½"</t>
  </si>
  <si>
    <t>860151</t>
  </si>
  <si>
    <t>Ryðfrí rör 316 48,3x2,00  1½"</t>
  </si>
  <si>
    <t>860200</t>
  </si>
  <si>
    <t>Ryðfrí rör 316 60,3x3,65    2"</t>
  </si>
  <si>
    <t>860201</t>
  </si>
  <si>
    <t>Ryðfrí rör 316 60,3x2,00    2"</t>
  </si>
  <si>
    <t>860250</t>
  </si>
  <si>
    <t>Ryðfrí rör 316 76,1x3,65   2½"</t>
  </si>
  <si>
    <t>860251</t>
  </si>
  <si>
    <t>Ryðfrí rör 316 76,1x2,00   2½"</t>
  </si>
  <si>
    <t>860301</t>
  </si>
  <si>
    <t>Ryðfrí rör 316 88,9x2,00    3"</t>
  </si>
  <si>
    <t>860304</t>
  </si>
  <si>
    <t>Ryðfrí rör 316 88,9x4,00    3"</t>
  </si>
  <si>
    <t>860401</t>
  </si>
  <si>
    <t>Ryðfrí rör 316 114,3x2,0    4"</t>
  </si>
  <si>
    <t>860403</t>
  </si>
  <si>
    <t>Ryðfrí rör 316 114,3x3,0    4"</t>
  </si>
  <si>
    <t>860501</t>
  </si>
  <si>
    <t>Ryðfrí rör 316 139,7x2,0    5"</t>
  </si>
  <si>
    <t>860601</t>
  </si>
  <si>
    <t>Ryðfrí rör 316 168,3x2,0    6"</t>
  </si>
  <si>
    <t>860603</t>
  </si>
  <si>
    <t>Ryðfrí rör 316 168,3x3,0    6"</t>
  </si>
  <si>
    <t>860910</t>
  </si>
  <si>
    <t>Ryðfrí rör 304 219,08x6,35</t>
  </si>
  <si>
    <t>RYÐFRÍ</t>
  </si>
  <si>
    <t>781516</t>
  </si>
  <si>
    <t>Ferk.rör ryðf.bæs. 15x15x1,5mm</t>
  </si>
  <si>
    <t>782015</t>
  </si>
  <si>
    <t>Ferk.rör ryðf.K240 20x20x1,5mm</t>
  </si>
  <si>
    <t>782016</t>
  </si>
  <si>
    <t>Ferk.rör ryðf.bæs. 20x20x1,5mm</t>
  </si>
  <si>
    <t>782021</t>
  </si>
  <si>
    <t>Ferk.rör ryðf.bæs. 20x20x2,0mm</t>
  </si>
  <si>
    <t>782023</t>
  </si>
  <si>
    <t>Ferk.rör.ryðfr.K240 20x20x2mm</t>
  </si>
  <si>
    <t>782520</t>
  </si>
  <si>
    <t>Ferk.rör ryðf.k240 25x25x2,0mm</t>
  </si>
  <si>
    <t>782521</t>
  </si>
  <si>
    <t>Ferk.rör ryðf.bæs. 25x25x2,0mm</t>
  </si>
  <si>
    <t>783016</t>
  </si>
  <si>
    <t>Ferk.rör ryðf.bæs. 30x30x1,5mm</t>
  </si>
  <si>
    <t>783020</t>
  </si>
  <si>
    <t>Ferk.rör ryðf.K240 30x30x2,0mm</t>
  </si>
  <si>
    <t>783021</t>
  </si>
  <si>
    <t>Ferk.rör ryðf.bæs. 30x30x2,0mm</t>
  </si>
  <si>
    <t>783031</t>
  </si>
  <si>
    <t>Ferk.rör ryðf.bæs. 30x30x3,0mm</t>
  </si>
  <si>
    <t>783521</t>
  </si>
  <si>
    <t>Ferk.rör ryðf.bæs. 35x35x2,0mm</t>
  </si>
  <si>
    <t>784016</t>
  </si>
  <si>
    <t>Ferk.rör ryðf.bæs. 40x40x1,5mm</t>
  </si>
  <si>
    <t>784020</t>
  </si>
  <si>
    <t>Ferk.rör ryðf.K240 40x40x2,0mm</t>
  </si>
  <si>
    <t>784023</t>
  </si>
  <si>
    <t>Ferk.rör ryðf.sauml.40x40x2.0m</t>
  </si>
  <si>
    <t>784031</t>
  </si>
  <si>
    <t>Ferk.rör ryðf.bæs. 40x40x3.0mm</t>
  </si>
  <si>
    <t>785021</t>
  </si>
  <si>
    <t>Ferk.rör ryðf.bæs. 50x50x2,0mm</t>
  </si>
  <si>
    <t>785031</t>
  </si>
  <si>
    <t>Ferk.rör ryðf.bæs. 50x50x3,0mm</t>
  </si>
  <si>
    <t>786021</t>
  </si>
  <si>
    <t>Ferk.rör ryðf.bæs. 60x60x2,0mm</t>
  </si>
  <si>
    <t>786022</t>
  </si>
  <si>
    <t>Ferk.rör ryðf.K240 60x60x2.0mm</t>
  </si>
  <si>
    <t>786031</t>
  </si>
  <si>
    <t>Ferk.rör ryðf.bæs. 60x60x3,0mm</t>
  </si>
  <si>
    <t>788031</t>
  </si>
  <si>
    <t>Ferk.rör ryðf.bæs. 80x80x3,0mm</t>
  </si>
  <si>
    <t>788041</t>
  </si>
  <si>
    <t>Ferk.rör ryðf.bæs. 80x80x4,0mm</t>
  </si>
  <si>
    <t>789130</t>
  </si>
  <si>
    <t>Ferk.rör ryðf.bæs. 100x100x3,0</t>
  </si>
  <si>
    <t>792040</t>
  </si>
  <si>
    <t>Ferk.rör ryðf.K240 20x40x2,0mm</t>
  </si>
  <si>
    <t>792043</t>
  </si>
  <si>
    <t>Ferk.rör ryðf.bæs. 20x40x2,0mm</t>
  </si>
  <si>
    <t>792553</t>
  </si>
  <si>
    <t>Ferk.rör ryðf.bæs. 25x50x2,0mm</t>
  </si>
  <si>
    <t>793053</t>
  </si>
  <si>
    <t>Ferk.rör ryðf.bæs. 30x50x2,0mm</t>
  </si>
  <si>
    <t>794061</t>
  </si>
  <si>
    <t>Ferk.rör ryðf.bæs. 40x60x2,0mm</t>
  </si>
  <si>
    <t>794062</t>
  </si>
  <si>
    <t>Ferk.rör ryðf.bæs. 30x60x2,0mm</t>
  </si>
  <si>
    <t>794064</t>
  </si>
  <si>
    <t>Ferk.rör ryðf.bæs. 40x60x3,0mm</t>
  </si>
  <si>
    <t>794081</t>
  </si>
  <si>
    <t>Ferk.rör ryðf.bæs. 40x80x2,0mm</t>
  </si>
  <si>
    <t>794084</t>
  </si>
  <si>
    <t>Ferk.rör ryðf.bæs. 40x80x3,0mm</t>
  </si>
  <si>
    <t>794085</t>
  </si>
  <si>
    <t>Ferk.rör ryðf.bæs. 40x80x4,0mm</t>
  </si>
  <si>
    <t>794094</t>
  </si>
  <si>
    <t>Ferk.rör ryðf.bæs.40x100x3,0mm</t>
  </si>
  <si>
    <t>795093</t>
  </si>
  <si>
    <t>Ferk.rör ryðf.bæs.50x100x3,0mm</t>
  </si>
  <si>
    <t>RYÐFRÍTT</t>
  </si>
  <si>
    <t>AISI304</t>
  </si>
  <si>
    <t>760310</t>
  </si>
  <si>
    <t>Flatt ryðfr.stál 3x10mm</t>
  </si>
  <si>
    <t>760315</t>
  </si>
  <si>
    <t>Flatt ryðfr.stál 3x15mm 6 mtr</t>
  </si>
  <si>
    <t>760320</t>
  </si>
  <si>
    <t>Flatt ryðfr.stál 3x20mm 5 mtr</t>
  </si>
  <si>
    <t>760325</t>
  </si>
  <si>
    <t>Flatt ryðfr.stál 3x25mm 4 mtr</t>
  </si>
  <si>
    <t>760330</t>
  </si>
  <si>
    <t>Flatt ryðfr.stál 3x30mm 4 mtr</t>
  </si>
  <si>
    <t>760420</t>
  </si>
  <si>
    <t>Flatt ryðfr.stál 4x20mm 4mtr</t>
  </si>
  <si>
    <t>760425</t>
  </si>
  <si>
    <t>Flatt ryðfr.stál 4x25mm 4mtr</t>
  </si>
  <si>
    <t>760430</t>
  </si>
  <si>
    <t>Flatt ryðfr.stál 4x30mm 4mtr</t>
  </si>
  <si>
    <t>760440</t>
  </si>
  <si>
    <t>Flatt ryðfr.stál 4x40mm 4 mtr</t>
  </si>
  <si>
    <t>760520</t>
  </si>
  <si>
    <t>Flatt ryðfr.stál 5x20mm 4 mtr</t>
  </si>
  <si>
    <t>760525</t>
  </si>
  <si>
    <t>Flatt ryðfr.stál 5x25mm 5m</t>
  </si>
  <si>
    <t>760530</t>
  </si>
  <si>
    <t>Flatt ryðfr.stál 5x30mm 6m</t>
  </si>
  <si>
    <t>760540</t>
  </si>
  <si>
    <t>Flatt ryðfr.stál 5x40mm 4m</t>
  </si>
  <si>
    <t>760550</t>
  </si>
  <si>
    <t>Flatt ryðfr.stál 5x50mm 6m</t>
  </si>
  <si>
    <t>760560</t>
  </si>
  <si>
    <t>Flatt ryðfr.stál 5x60mm 6m</t>
  </si>
  <si>
    <t>760625</t>
  </si>
  <si>
    <t>Flatt ryðfr.stál 6x25mm 5m</t>
  </si>
  <si>
    <t>760630</t>
  </si>
  <si>
    <t>Flatt ryðfr.stál 6x30mm 6m</t>
  </si>
  <si>
    <t>760640</t>
  </si>
  <si>
    <t>Flatt ryðfr.stál 6x40mm 4+6 m</t>
  </si>
  <si>
    <t>760650</t>
  </si>
  <si>
    <t>Flatt ryðfr.stál 6x50mm 4+6m</t>
  </si>
  <si>
    <t>760651</t>
  </si>
  <si>
    <t>Flatt ryðfr.stál 6x50 slípa 5m</t>
  </si>
  <si>
    <t>760660</t>
  </si>
  <si>
    <t>Flatt ryðfr.stál 6x60mm 6m</t>
  </si>
  <si>
    <t>760670</t>
  </si>
  <si>
    <t>Flatt ryðfr.stál 6x70mm 6m</t>
  </si>
  <si>
    <t>760680</t>
  </si>
  <si>
    <t>Flatt ryðfr.stál 6x80mm 4m</t>
  </si>
  <si>
    <t>760681</t>
  </si>
  <si>
    <t>Flatt ryðfr.stál 6x100mm 4-6m</t>
  </si>
  <si>
    <t>760682</t>
  </si>
  <si>
    <t>Flatt ryðfr.stál 6x120mm 6m</t>
  </si>
  <si>
    <t>760830</t>
  </si>
  <si>
    <t>Flatt ryðfr.stál 8x30mm 4m</t>
  </si>
  <si>
    <t>760831</t>
  </si>
  <si>
    <t>Flatt ryðfr.stál 8x30mm slípað</t>
  </si>
  <si>
    <t>760840</t>
  </si>
  <si>
    <t>Flatt ryðfr.stál 8x40mm 6m</t>
  </si>
  <si>
    <t>760850</t>
  </si>
  <si>
    <t>Flatt ryðfr.stál 8x50mm 6m</t>
  </si>
  <si>
    <t>760860</t>
  </si>
  <si>
    <t>Flatt ryðfr.stál 8x60mm 6m</t>
  </si>
  <si>
    <t>760880</t>
  </si>
  <si>
    <t>Flatt ryðfr.stál 8x80mm 5m</t>
  </si>
  <si>
    <t>760881</t>
  </si>
  <si>
    <t>Flatt ryðfr.stál 8x100mm 6m</t>
  </si>
  <si>
    <t>760885</t>
  </si>
  <si>
    <t>Flatt ryðfr.stál 8x150mm 4m</t>
  </si>
  <si>
    <t>761030</t>
  </si>
  <si>
    <t>Flatt ryðfr.stál 10x30mm 4m</t>
  </si>
  <si>
    <t>761036</t>
  </si>
  <si>
    <t>Flatt ryðfr.stál 10x30mm 316</t>
  </si>
  <si>
    <t>761040</t>
  </si>
  <si>
    <t>Flatt ryðfr.stál 10x40mm 4m</t>
  </si>
  <si>
    <t>761050</t>
  </si>
  <si>
    <t>Flatt ryðfr.stál 10x50mm 6m</t>
  </si>
  <si>
    <t>761060</t>
  </si>
  <si>
    <t>Flatt ryðfr.stál 10x60mm 6m</t>
  </si>
  <si>
    <t>761080</t>
  </si>
  <si>
    <t>Flatt ryðfr.stál 10x80mm 5m</t>
  </si>
  <si>
    <t>761081</t>
  </si>
  <si>
    <t>Flatt ryðfr.stál 10x100mm 6m</t>
  </si>
  <si>
    <t>RYÐFRÍAR</t>
  </si>
  <si>
    <t>821051</t>
  </si>
  <si>
    <t>Rf.pl.304 KV  2500x1250x0,50mm</t>
  </si>
  <si>
    <t>821081</t>
  </si>
  <si>
    <t>Rf.pl.304 KV  2500x1250x0,80mm</t>
  </si>
  <si>
    <t>821101</t>
  </si>
  <si>
    <t>Rf.pl.304 KV  2500x1250x1,00mm</t>
  </si>
  <si>
    <t>821102</t>
  </si>
  <si>
    <t>Rf.pl.304 KV  3000x1500x1,00mm</t>
  </si>
  <si>
    <t>821121</t>
  </si>
  <si>
    <t>Rf.pl.304 KV  2500x1250x1,25mm</t>
  </si>
  <si>
    <t>821151</t>
  </si>
  <si>
    <t>Rf.pl.304 KV  2500x1250x1,50mm</t>
  </si>
  <si>
    <t>821152</t>
  </si>
  <si>
    <t>Rf.pl.304 KV  3000x1500x1,50mm</t>
  </si>
  <si>
    <t>821201</t>
  </si>
  <si>
    <t>Rf.pl.304 KV  2500x1250x2,00mm</t>
  </si>
  <si>
    <t>821202</t>
  </si>
  <si>
    <t>Rf.pl.304 KV  3000x1500x2,00mm</t>
  </si>
  <si>
    <t>821251</t>
  </si>
  <si>
    <t>Rf.pl.304 KV  2500x1250x2,50mm</t>
  </si>
  <si>
    <t>821252</t>
  </si>
  <si>
    <t>Rf.pl.304 KV  3000x1500x2,50mm</t>
  </si>
  <si>
    <t>821301</t>
  </si>
  <si>
    <t>Rf.pl.304 KV  2500x1250x3,00mm</t>
  </si>
  <si>
    <t>821302</t>
  </si>
  <si>
    <t>Rf.pl.304 KV  3000x1500x3,00mm</t>
  </si>
  <si>
    <t>821400</t>
  </si>
  <si>
    <t>Rf.pl.304 KV  2000x1000x4,00mm</t>
  </si>
  <si>
    <t>821401</t>
  </si>
  <si>
    <t>Rf.pl.304 KV  2500x1250x4,00mm</t>
  </si>
  <si>
    <t>821402</t>
  </si>
  <si>
    <t>Rf.pl.304 KV  3000x1500x4,00mm</t>
  </si>
  <si>
    <t>821501</t>
  </si>
  <si>
    <t>Rf.pl.304 KV  2500x1250x5,00mm</t>
  </si>
  <si>
    <t>821502</t>
  </si>
  <si>
    <t>Rf.pl.304 HV  3000x1500x5,00mm</t>
  </si>
  <si>
    <t>821600</t>
  </si>
  <si>
    <t>Rf.pl.304 HV  2000x1000x6,00mm</t>
  </si>
  <si>
    <t>821601</t>
  </si>
  <si>
    <t>Rf.pl.304 HV  2500x1250x6,00mm</t>
  </si>
  <si>
    <t>821606</t>
  </si>
  <si>
    <t>Rf.pl.321 HV  6000x2000x6,00mm</t>
  </si>
  <si>
    <t>821602</t>
  </si>
  <si>
    <t>Rf.pl.304 HV  3000x1500x6,00mm</t>
  </si>
  <si>
    <t>821800</t>
  </si>
  <si>
    <t>Rf.pl.304 HV  2000x1000x8,00mm</t>
  </si>
  <si>
    <t>821802</t>
  </si>
  <si>
    <t>Rf.pl.304 HV  3000x1500x8,00mm</t>
  </si>
  <si>
    <t>822100</t>
  </si>
  <si>
    <t>Rf.pl.304 HV  2000x1000x10,0mm</t>
  </si>
  <si>
    <t>822103</t>
  </si>
  <si>
    <t>Rf.pl.304 HV  3000x1500x10,0mm</t>
  </si>
  <si>
    <t>822120</t>
  </si>
  <si>
    <t>Rf.pl.304 HV  2000x1000x12,0mm</t>
  </si>
  <si>
    <t>822122</t>
  </si>
  <si>
    <t>Rf.pl.304 HV  3000x1500x12,0mm</t>
  </si>
  <si>
    <t>822200</t>
  </si>
  <si>
    <t>Rf.pl.304 HV  2000x1000x20,0mm</t>
  </si>
  <si>
    <t>823051</t>
  </si>
  <si>
    <t>Rf.pl.316 KV  2500x1250x0,50mm</t>
  </si>
  <si>
    <t>823081</t>
  </si>
  <si>
    <t>Rf.pl.316 KV  2500x1250x0,80mm</t>
  </si>
  <si>
    <t>823101</t>
  </si>
  <si>
    <t>Rf.pl.316 KV  2500x1250x1,00mm</t>
  </si>
  <si>
    <t>823102</t>
  </si>
  <si>
    <t>Rf.pl.316 KV  3000x1500x1,00mm</t>
  </si>
  <si>
    <t>823152</t>
  </si>
  <si>
    <t>Rf.pl.316 KV  3000x1500x1,50mm</t>
  </si>
  <si>
    <t>823201</t>
  </si>
  <si>
    <t>Rf.pl.316 KV  2500x1250x2,00mm</t>
  </si>
  <si>
    <t>823202</t>
  </si>
  <si>
    <t>Rf.pl.316 KV  3000x1500x2,00mm</t>
  </si>
  <si>
    <t>823303</t>
  </si>
  <si>
    <t>Rf.pl.316 KV  3000x1500x3,00mm</t>
  </si>
  <si>
    <t>823403</t>
  </si>
  <si>
    <t>Rf.pl.316 KV  3000x1500x4,00mm</t>
  </si>
  <si>
    <t>823503</t>
  </si>
  <si>
    <t>Rf.pl.316 HV  3000x1500x5,00mm</t>
  </si>
  <si>
    <t>823900</t>
  </si>
  <si>
    <t>Rf.pl.316 HV  2000x1000x10,0mm</t>
  </si>
  <si>
    <t>824081</t>
  </si>
  <si>
    <t>Rf.pl.304.K180 2500x1250x0,80</t>
  </si>
  <si>
    <t>824082</t>
  </si>
  <si>
    <t>Rf.pl.304.K180 3000x1500x0,80</t>
  </si>
  <si>
    <t>824102</t>
  </si>
  <si>
    <t>Rf.pl.304.K180 3000x1500x1,00</t>
  </si>
  <si>
    <t>824122</t>
  </si>
  <si>
    <t>Rf.pl.304.K180 3000x1500x1,25</t>
  </si>
  <si>
    <t>824125</t>
  </si>
  <si>
    <t>Rf.pl.304.K180 2500x1250x1,50</t>
  </si>
  <si>
    <t>VINKILL</t>
  </si>
  <si>
    <t>RYÐFRÍR</t>
  </si>
  <si>
    <t>770203</t>
  </si>
  <si>
    <t>Ryðf.vinkill 20x20x3mm/6,18mtr</t>
  </si>
  <si>
    <t>770253</t>
  </si>
  <si>
    <t>Ryðf.vinkill 25x25x3mm /6,1mtr</t>
  </si>
  <si>
    <t>770303</t>
  </si>
  <si>
    <t>Ryðf.vinkill 30x30x3mm /6,1mtr</t>
  </si>
  <si>
    <t>770404</t>
  </si>
  <si>
    <t>Ryðf.vinkill 40x40x4mm/6 mtr</t>
  </si>
  <si>
    <t>770505</t>
  </si>
  <si>
    <t>Ryðf.vinkill 50x50x5mm/6 mtr</t>
  </si>
  <si>
    <t>770606</t>
  </si>
  <si>
    <t>Ryðf.vinkill 60x60x6mm/6 mtr</t>
  </si>
  <si>
    <t>770707</t>
  </si>
  <si>
    <t>Ryðf.vinkill 70x70x7mm/6 mtr</t>
  </si>
  <si>
    <t>770808</t>
  </si>
  <si>
    <t>Ryðf.vinkill 80x80x8mm/6 mtr</t>
  </si>
  <si>
    <t>771010</t>
  </si>
  <si>
    <t>Ryðf.vinkill 100x100x10mm/6mtr</t>
  </si>
  <si>
    <t>769025</t>
  </si>
  <si>
    <t>Ryðfrítt ferk.stál 25mm 304</t>
  </si>
  <si>
    <t>769030</t>
  </si>
  <si>
    <t>Ryðfrítt ferk.stál 30mm 304*</t>
  </si>
  <si>
    <t>373510228</t>
  </si>
  <si>
    <t>Gatp.rf 1,0x1000x2000mm R1T2</t>
  </si>
  <si>
    <t>373510280</t>
  </si>
  <si>
    <t>Gatp.rf 1x1000x2000 R1,25T2,4</t>
  </si>
  <si>
    <t>373510384</t>
  </si>
  <si>
    <t>Gatp.rf 1,0x1000x2000mm R2T3,5</t>
  </si>
  <si>
    <t>373510540</t>
  </si>
  <si>
    <t>Gatp.rf 1,0x1000x2000mm R3T5</t>
  </si>
  <si>
    <t>373510878</t>
  </si>
  <si>
    <t>Gatp.rf 1,0x1000x2000mm R5T7,5</t>
  </si>
  <si>
    <t>373511397</t>
  </si>
  <si>
    <t>Gatp.rf 1,0x1000x2000mm C10U12</t>
  </si>
  <si>
    <t>373510385</t>
  </si>
  <si>
    <t>Gatp.rf 1,5x1000x2000mm R2T3,5</t>
  </si>
  <si>
    <t>373510880</t>
  </si>
  <si>
    <t>Gatp.rf 1,5x1000x2000mm R5T7,5</t>
  </si>
  <si>
    <t>373510897</t>
  </si>
  <si>
    <t>Gatp.rf 1,5x1000x2000mm R5T8</t>
  </si>
  <si>
    <t>373510898</t>
  </si>
  <si>
    <t>Gatp.rf 2,0x1000x2000mm R5T8</t>
  </si>
  <si>
    <t>373510988</t>
  </si>
  <si>
    <t>Gatp.rf 2,0x1000x2000mm R8T11</t>
  </si>
  <si>
    <t>373510987</t>
  </si>
  <si>
    <t>Gatp.rf 2,0x1000x2000 R10T12,7</t>
  </si>
  <si>
    <t>373510989</t>
  </si>
  <si>
    <t>Gatp.rf 2,0x1000x2000mm R10T15</t>
  </si>
  <si>
    <t>373511372</t>
  </si>
  <si>
    <t>Gatp.rf 2x1000x2000 C9,5x13,3</t>
  </si>
  <si>
    <t>373511395</t>
  </si>
  <si>
    <t>Gatp.rf 1,0x1000x2000mm C10U14</t>
  </si>
  <si>
    <t>373511396</t>
  </si>
  <si>
    <t>Gatp.rf 1,0x1000x2000mm C4U6</t>
  </si>
  <si>
    <t>SUÐUMINNKANIR</t>
  </si>
  <si>
    <t>MILLIMETRAR</t>
  </si>
  <si>
    <t>877101</t>
  </si>
  <si>
    <t>Minnkun 316 33,7x21,3x2,0mm</t>
  </si>
  <si>
    <t>877102</t>
  </si>
  <si>
    <t>Minnkun 316 33,7x26,9x2,0mm</t>
  </si>
  <si>
    <t>877121</t>
  </si>
  <si>
    <t>Minnkun 316 42,4x33,7x2,0mm</t>
  </si>
  <si>
    <t>877122</t>
  </si>
  <si>
    <t>Minnkun 316 42,4x33,7x2,77mm</t>
  </si>
  <si>
    <t>877149</t>
  </si>
  <si>
    <t>Minnkun 316 48,3x21,3x2,0mm</t>
  </si>
  <si>
    <t>877151</t>
  </si>
  <si>
    <t>Minnkun 316 48,3x33,7x2,0mm</t>
  </si>
  <si>
    <t>877152</t>
  </si>
  <si>
    <t>Minnkun 316 48,3x42,4x2,0mm</t>
  </si>
  <si>
    <t>877153</t>
  </si>
  <si>
    <t>Minnkun 316 48,3x42,4x2,77mm</t>
  </si>
  <si>
    <t>877201</t>
  </si>
  <si>
    <t>Minnkun 316 60,3x33,7x2,0mm</t>
  </si>
  <si>
    <t>877200</t>
  </si>
  <si>
    <t>Minnkun 316 60,3x33,7x2,77mm</t>
  </si>
  <si>
    <t>877202</t>
  </si>
  <si>
    <t>Minnkun 316 60,3x48,3x2,0mm</t>
  </si>
  <si>
    <t>877203</t>
  </si>
  <si>
    <t>Minnkun 316 60,3x42,4x2,5mm</t>
  </si>
  <si>
    <t>877205</t>
  </si>
  <si>
    <t>Minnkun 316 60,3x42,4x2,77mm</t>
  </si>
  <si>
    <t>877204</t>
  </si>
  <si>
    <t>Minnkun 316 60,3x48,3x2,77mm</t>
  </si>
  <si>
    <t>877250</t>
  </si>
  <si>
    <t>Minnkun 316 76,1x33,7x2,0mm</t>
  </si>
  <si>
    <t>877254</t>
  </si>
  <si>
    <t>Minnkun 316 76,1x48,3x2,0mm</t>
  </si>
  <si>
    <t>877251</t>
  </si>
  <si>
    <t>Minnkun 316 76,1x60,3x2,0mm</t>
  </si>
  <si>
    <t>877253</t>
  </si>
  <si>
    <t>Minnkun 316 76,1x42,4x2,0mm</t>
  </si>
  <si>
    <t>877302</t>
  </si>
  <si>
    <t>Minnkun 316 88,9x60,3x2,0mm</t>
  </si>
  <si>
    <t>877303</t>
  </si>
  <si>
    <t>Minnkun 316 88,9x76,1x2,0mm</t>
  </si>
  <si>
    <t>877401</t>
  </si>
  <si>
    <t>Minnkun 316 114,3x60,3x2,0mm</t>
  </si>
  <si>
    <t>877402</t>
  </si>
  <si>
    <t>Minnkun 316 114,3x88,9x2,0mm</t>
  </si>
  <si>
    <t>877403</t>
  </si>
  <si>
    <t>Minnkun 316 114,3x76,1x2,0mm</t>
  </si>
  <si>
    <t>877503</t>
  </si>
  <si>
    <t>Minnkun 316 139,7x114,3x2,0mm</t>
  </si>
  <si>
    <t>877602</t>
  </si>
  <si>
    <t>Minnkun 316 168,3x88,9x2,0mm</t>
  </si>
  <si>
    <t>877604</t>
  </si>
  <si>
    <t>Minnkun 316 168,3x114,3x2,6mm</t>
  </si>
  <si>
    <t>877603</t>
  </si>
  <si>
    <t>Minnkun 316 168,3x88,9x3,0mm</t>
  </si>
  <si>
    <t>806080</t>
  </si>
  <si>
    <t>Minnkun 316L      84x54x2,0mm</t>
  </si>
  <si>
    <t>806100</t>
  </si>
  <si>
    <t>Minnkun 316L    104x84x2,0mm</t>
  </si>
  <si>
    <t>806125</t>
  </si>
  <si>
    <t>Minnkun 316L  129x104x2,0mm</t>
  </si>
  <si>
    <t>806158</t>
  </si>
  <si>
    <t>Minnkun 316L 154x84x2,0mm</t>
  </si>
  <si>
    <t>806150</t>
  </si>
  <si>
    <t>Minnkun 316L  154x129x2,0mm</t>
  </si>
  <si>
    <t>806155</t>
  </si>
  <si>
    <t>Minnkun 316L  154x104x2,0mm</t>
  </si>
  <si>
    <t>806200</t>
  </si>
  <si>
    <t>Minnkun 316L  204x154x2,0mm</t>
  </si>
  <si>
    <t>806250</t>
  </si>
  <si>
    <t>Minnkun 316L  254x204x2,0mm</t>
  </si>
  <si>
    <t>806300</t>
  </si>
  <si>
    <t>Minnkun 316L  306x256x3,0mm</t>
  </si>
  <si>
    <t>806301</t>
  </si>
  <si>
    <t>Minnkun 304L  304x204x2,0mm</t>
  </si>
  <si>
    <t>806305</t>
  </si>
  <si>
    <t>Minnkun 316L  304x204x2,0mm</t>
  </si>
  <si>
    <t>MJÓLKURRÖR OG FITTINGS</t>
  </si>
  <si>
    <t>830025</t>
  </si>
  <si>
    <t>Mjólkurrör  25,0x1,25 mm</t>
  </si>
  <si>
    <t>830038</t>
  </si>
  <si>
    <t>Mjólkurrör  38,0x1,25 mm</t>
  </si>
  <si>
    <t>830051</t>
  </si>
  <si>
    <t>Mjólkurrör  51,0x1,25 mm</t>
  </si>
  <si>
    <t>830063</t>
  </si>
  <si>
    <t>Mjólkurrör  63,5x1,50 mm</t>
  </si>
  <si>
    <t>830076</t>
  </si>
  <si>
    <t>Mjólkurrör  76,0x2,00 mm</t>
  </si>
  <si>
    <t>831025</t>
  </si>
  <si>
    <t>Mjólkurhné 90gr  25,0x1,25 mm</t>
  </si>
  <si>
    <t>831038</t>
  </si>
  <si>
    <t>Mjólkurhné 90gr  38 x 1,2 mm</t>
  </si>
  <si>
    <t>831051</t>
  </si>
  <si>
    <t>Mjólkurhné 90gr  51,0x1,25 mm</t>
  </si>
  <si>
    <t>831063</t>
  </si>
  <si>
    <t>Mjólkurhné 90gr  63,5x1,50 mm</t>
  </si>
  <si>
    <t>831076</t>
  </si>
  <si>
    <t>Mjólkurhné 90gr  76,0x2,00 mm</t>
  </si>
  <si>
    <t>831125</t>
  </si>
  <si>
    <t>Mjólkurhné 45gr  25,0x1,25 mm</t>
  </si>
  <si>
    <t>831138</t>
  </si>
  <si>
    <t>Mjólkurhné 45gr  38,0x1,25 mm</t>
  </si>
  <si>
    <t>831151</t>
  </si>
  <si>
    <t>Mjólkurhné 45gr  51,0x1,25 mm</t>
  </si>
  <si>
    <t>831163</t>
  </si>
  <si>
    <t>Mjólkurhné 45gr  63,5x1,50 mm</t>
  </si>
  <si>
    <t>831176</t>
  </si>
  <si>
    <t>Mjólkurhné 45gr  76,0x2,00 mm</t>
  </si>
  <si>
    <t>832025</t>
  </si>
  <si>
    <t>Mjólkurté  25,0x1,25 mm</t>
  </si>
  <si>
    <t>832038</t>
  </si>
  <si>
    <t>Mjólkurté  38,0x1,25 mm</t>
  </si>
  <si>
    <t>832051</t>
  </si>
  <si>
    <t>Mjólkurté  51,0x1,25 mm</t>
  </si>
  <si>
    <t>832063</t>
  </si>
  <si>
    <t>Mjólkurté  63,5x1,50 mm</t>
  </si>
  <si>
    <t>832076</t>
  </si>
  <si>
    <t>Mjólkurté  76,0x2,00 mm</t>
  </si>
  <si>
    <t>834101</t>
  </si>
  <si>
    <t>Mjólkurminnk. 101,6x76,0 mm</t>
  </si>
  <si>
    <t>834380</t>
  </si>
  <si>
    <t>Mjólkurminnk.  38,0x25,0 mm</t>
  </si>
  <si>
    <t>834511</t>
  </si>
  <si>
    <t>Mjólkurminnk.  51,0x38,0 mm</t>
  </si>
  <si>
    <t>834630</t>
  </si>
  <si>
    <t>Mjólkurminnk.  63,5x38,0 mm</t>
  </si>
  <si>
    <t>834631</t>
  </si>
  <si>
    <t>Mjólkurminnk.  63,5x51,0 mm</t>
  </si>
  <si>
    <t>834760</t>
  </si>
  <si>
    <t>Mjólkurminnk.  76,0x51,0 mm</t>
  </si>
  <si>
    <t>834761</t>
  </si>
  <si>
    <t>Mjólkurminnk.  76,0x63,5 mm</t>
  </si>
  <si>
    <t>KÚPTIR BOTNAR</t>
  </si>
  <si>
    <t>819252</t>
  </si>
  <si>
    <t>Rf.kúptir botnar 24mm handrið</t>
  </si>
  <si>
    <t>819302</t>
  </si>
  <si>
    <t>Rf.kúptir botnar 28mm handrið</t>
  </si>
  <si>
    <t>819332</t>
  </si>
  <si>
    <t>Rf.kúptir botnar 33,7x2mm 316L</t>
  </si>
  <si>
    <t>819402</t>
  </si>
  <si>
    <t>Rf.kúptir botnar 38mm handrið</t>
  </si>
  <si>
    <t>819422</t>
  </si>
  <si>
    <t>Rf.kúptir botnar 42mm handrið</t>
  </si>
  <si>
    <t>819452</t>
  </si>
  <si>
    <t>Rf.kúptir botnar 45mm handrið</t>
  </si>
  <si>
    <t>819502</t>
  </si>
  <si>
    <t>Rf.kúptir botnar 50mm handrið</t>
  </si>
  <si>
    <t>819602</t>
  </si>
  <si>
    <t>Rf.kúptir botnar 60mm handrið</t>
  </si>
  <si>
    <t>819763</t>
  </si>
  <si>
    <t>Rf.kúptir botnar 76,1x3mm 316L</t>
  </si>
  <si>
    <t>819752</t>
  </si>
  <si>
    <t>Rf.kúptir botnar 74mm handrið</t>
  </si>
  <si>
    <t>SUÐUKRAGAR</t>
  </si>
  <si>
    <t>878034</t>
  </si>
  <si>
    <t>Rf.suðukragar 316 33,7x2 mm</t>
  </si>
  <si>
    <t>878042</t>
  </si>
  <si>
    <t>Rf.suðukragar 316 42,4 mm</t>
  </si>
  <si>
    <t>878047</t>
  </si>
  <si>
    <t>Rf.suðukragar 316 44,5 mm</t>
  </si>
  <si>
    <t>878048</t>
  </si>
  <si>
    <t>Rf.suðukragar 316 48,3x2mm</t>
  </si>
  <si>
    <t>878054</t>
  </si>
  <si>
    <t>Rf.suðukragar 316 54x2,0mm</t>
  </si>
  <si>
    <t>878060</t>
  </si>
  <si>
    <t>Rf.suðukragar 316 60,3x2mm</t>
  </si>
  <si>
    <t>878076</t>
  </si>
  <si>
    <t>Rf.suðukragar 316 76,1x2mm</t>
  </si>
  <si>
    <t>878084</t>
  </si>
  <si>
    <t>Rf.suðukragar 316 84x2mm</t>
  </si>
  <si>
    <t>878088</t>
  </si>
  <si>
    <t>Rf.suðukragar 316 88,9x2mm</t>
  </si>
  <si>
    <t>878104</t>
  </si>
  <si>
    <t>Rf.suðukragar 316 104x2mm</t>
  </si>
  <si>
    <t>878114</t>
  </si>
  <si>
    <t>Rf.suðukragar 316 114,3x2mm</t>
  </si>
  <si>
    <t>878129</t>
  </si>
  <si>
    <t>Rf.suðukragar 316 129x2mm</t>
  </si>
  <si>
    <t>878139</t>
  </si>
  <si>
    <t>Rf.suðukragar 316 139,7x2mm</t>
  </si>
  <si>
    <t>878154</t>
  </si>
  <si>
    <t>Rf.suðukragar 316 154x2mm</t>
  </si>
  <si>
    <t>878168</t>
  </si>
  <si>
    <t>Rf.suðukragar 316 168,3x2mm</t>
  </si>
  <si>
    <t>878204</t>
  </si>
  <si>
    <t>Rf.suðukragar 316 204x2mm</t>
  </si>
  <si>
    <t>878256</t>
  </si>
  <si>
    <t>Rf.suðukragar 316 254x2mm</t>
  </si>
  <si>
    <t>878257</t>
  </si>
  <si>
    <t>Rf.suðukragar 316 256x3mm</t>
  </si>
  <si>
    <t>878274</t>
  </si>
  <si>
    <t>Rf.suðukragar 316 273x2mm *</t>
  </si>
  <si>
    <t>878307</t>
  </si>
  <si>
    <t>Rf.suðukragar 316 306x3mm</t>
  </si>
  <si>
    <t xml:space="preserve">SUÐUTÉ  </t>
  </si>
  <si>
    <t>RYÐFRÍTT 316</t>
  </si>
  <si>
    <t>876052</t>
  </si>
  <si>
    <t>Suðuté 316   21,3x2,0mm stutt</t>
  </si>
  <si>
    <t>876077</t>
  </si>
  <si>
    <t>Suðuté 316   26,9x2,0mm stutt</t>
  </si>
  <si>
    <t>876101</t>
  </si>
  <si>
    <t>Suðuté 316   33,7x3,2mm    1"</t>
  </si>
  <si>
    <t>876102</t>
  </si>
  <si>
    <t>Suðuté 316   33,7x2,0mm stutt</t>
  </si>
  <si>
    <t>876126</t>
  </si>
  <si>
    <t>Suðuté 316   42,4x3,2 mm 11/4"</t>
  </si>
  <si>
    <t>876127</t>
  </si>
  <si>
    <t>Suðuté 316   42,4x2,0mm stutt</t>
  </si>
  <si>
    <t>876128</t>
  </si>
  <si>
    <t>Suðuté 316   42,4x2,77mm 11/4"</t>
  </si>
  <si>
    <t>876151</t>
  </si>
  <si>
    <t>Suðuté 316   48,3x3,2mm 11/2"</t>
  </si>
  <si>
    <t>876152</t>
  </si>
  <si>
    <t>Suðuté 316   48,3x2,0mm stutt</t>
  </si>
  <si>
    <t>876153</t>
  </si>
  <si>
    <t>Suðuté 316   48,3x2,77mm 11/2"</t>
  </si>
  <si>
    <t>808054</t>
  </si>
  <si>
    <t>Suðuté 316L   54x2mm stutt</t>
  </si>
  <si>
    <t>876201</t>
  </si>
  <si>
    <t>Suðuté 316   60,3x3,6mm   2"</t>
  </si>
  <si>
    <t>876202</t>
  </si>
  <si>
    <t>Suðuté 316   60,3x2,0mm stutt</t>
  </si>
  <si>
    <t>876251</t>
  </si>
  <si>
    <t>Suðuté 316   76,1x3,0mm 2 1/2"</t>
  </si>
  <si>
    <t>876252</t>
  </si>
  <si>
    <t>Suðuté 316   76,1x2,0mm stutt</t>
  </si>
  <si>
    <t>808084</t>
  </si>
  <si>
    <t>Suðuté 316L   84x2mm stutt</t>
  </si>
  <si>
    <t>876301</t>
  </si>
  <si>
    <t>Suðuté 316   88,9x3,0mm     3"</t>
  </si>
  <si>
    <t>876302</t>
  </si>
  <si>
    <t>Suðuté 316   88,9x2,0mm stutt</t>
  </si>
  <si>
    <t>808104</t>
  </si>
  <si>
    <t>Suðuté 316L 104x2mm stutt</t>
  </si>
  <si>
    <t>876401</t>
  </si>
  <si>
    <t>Suðuté 316  114,3x2,0mm stutt</t>
  </si>
  <si>
    <t>876402</t>
  </si>
  <si>
    <t>Suðuté 316  114,3x2,6mm löng</t>
  </si>
  <si>
    <t>808129</t>
  </si>
  <si>
    <t>Suðuté 316L 129x2mm stutt</t>
  </si>
  <si>
    <t>876502</t>
  </si>
  <si>
    <t>Suðuté 316  139,7x2,6 mm    5"</t>
  </si>
  <si>
    <t>808154</t>
  </si>
  <si>
    <t>Suðuté 316L 154x2mm stutt</t>
  </si>
  <si>
    <t>876010</t>
  </si>
  <si>
    <t>Suðuté 316   17,2x2,3mm   3/8"</t>
  </si>
  <si>
    <t>876050</t>
  </si>
  <si>
    <t>Suðuté 316   21,3x2,0mm   1/2"</t>
  </si>
  <si>
    <t>876075</t>
  </si>
  <si>
    <t>Suðuté 316   26,9x2,0mm   3/4"</t>
  </si>
  <si>
    <t>876100</t>
  </si>
  <si>
    <t>Suðuté 316   33,7x2,0mm     1"</t>
  </si>
  <si>
    <t>876103</t>
  </si>
  <si>
    <t>Suðuté 316   33,4x2,77mm    1"</t>
  </si>
  <si>
    <t>876125</t>
  </si>
  <si>
    <t>Suðuté 316   42,4x2,0mm  11/4"</t>
  </si>
  <si>
    <t>876150</t>
  </si>
  <si>
    <t>Suðuté 316   48,3x2,0mm  11/2"</t>
  </si>
  <si>
    <t>876200</t>
  </si>
  <si>
    <t>Suðuté 316   60,3x2,0mm    2"</t>
  </si>
  <si>
    <t>876250</t>
  </si>
  <si>
    <t>Suðuté 316   76,1x2,0mm 2 1/2"</t>
  </si>
  <si>
    <t>876300</t>
  </si>
  <si>
    <t>Suðuté 316   88,9x2,0mm     3"</t>
  </si>
  <si>
    <t>876400</t>
  </si>
  <si>
    <t>Suðuté 316  114,3x2,0mm     4"</t>
  </si>
  <si>
    <t>876602</t>
  </si>
  <si>
    <t>Suðuté 316  168,3x2,6mm     6"</t>
  </si>
  <si>
    <t xml:space="preserve">SUÐUHNÉ </t>
  </si>
  <si>
    <t>809025</t>
  </si>
  <si>
    <t>Ryðf.suðuhné 316L   25,0x2,0mm</t>
  </si>
  <si>
    <t>809031</t>
  </si>
  <si>
    <t>Ryðf.suðuhné 316L   30,0x2,0mm</t>
  </si>
  <si>
    <t>809041</t>
  </si>
  <si>
    <t>Ryðf.suðuhné 316L   40,0x2,0mm</t>
  </si>
  <si>
    <t>809052</t>
  </si>
  <si>
    <t>Ryðf.suðuhné 304L   50,0x2,0mm</t>
  </si>
  <si>
    <t>809053</t>
  </si>
  <si>
    <t>Ryðf.suðuhné 316L   50,0x2,0mm</t>
  </si>
  <si>
    <t>809054</t>
  </si>
  <si>
    <t>Ryðf.suðuhné 316L   54,0x2,0mm</t>
  </si>
  <si>
    <t>809055</t>
  </si>
  <si>
    <t>Ryðf.suðuhné 316L  54x2mm R150</t>
  </si>
  <si>
    <t>809084</t>
  </si>
  <si>
    <t>Ryðf.suðuhné 304L   84,0x2,0mm</t>
  </si>
  <si>
    <t>809104</t>
  </si>
  <si>
    <t>Ryðf.suðuhné 316L 104,0x2,0mm</t>
  </si>
  <si>
    <t>809129</t>
  </si>
  <si>
    <t>Ryðf.suðuhné 316L 129,0x2,0mm</t>
  </si>
  <si>
    <t>809154</t>
  </si>
  <si>
    <t>Ryðf.suðuhné 316L 154,0x2,0mm</t>
  </si>
  <si>
    <t>809204</t>
  </si>
  <si>
    <t>Ryðf.suðuhné 316L 204,0x2,0mm</t>
  </si>
  <si>
    <t>809254</t>
  </si>
  <si>
    <t>Ryðf.suðuhné 316L 254,0x2,0mm</t>
  </si>
  <si>
    <t>809256</t>
  </si>
  <si>
    <t>Ryðf.suðuhné 316L 256,0x3,0mm</t>
  </si>
  <si>
    <t>875901</t>
  </si>
  <si>
    <t>Suðuhné 316  273x3.0mm  10"</t>
  </si>
  <si>
    <t>809304</t>
  </si>
  <si>
    <t>Ryðf.suðuhné 316L 304,0x2,0mm</t>
  </si>
  <si>
    <t>809306</t>
  </si>
  <si>
    <t>Ryðf.suðuhné 316L 306,0x3,0mm</t>
  </si>
  <si>
    <t>809406</t>
  </si>
  <si>
    <t>Ryðf.suðuhné 304 406,0x3,0mm*</t>
  </si>
  <si>
    <t>809606</t>
  </si>
  <si>
    <t>Ryðf.suðuhné 304 606,0x3,0mm*</t>
  </si>
  <si>
    <t>875006</t>
  </si>
  <si>
    <t>Suðuhné 316   17,2x1,6 mm 3/8"</t>
  </si>
  <si>
    <t>875050</t>
  </si>
  <si>
    <t>Suðuhné 316   21,3x2,0mm 1/2"</t>
  </si>
  <si>
    <t>875075</t>
  </si>
  <si>
    <t>Suðuhné 316   26,9x2,0mm 3/4"</t>
  </si>
  <si>
    <t>875100</t>
  </si>
  <si>
    <t>Suðuhné 316   33,7x2,0mm   1"</t>
  </si>
  <si>
    <t>875101</t>
  </si>
  <si>
    <t>Suðuhné 316   33,7x3,2mm   1"</t>
  </si>
  <si>
    <t>875125</t>
  </si>
  <si>
    <t>Suðuhné 316   42,4x2,0mm 11/4"</t>
  </si>
  <si>
    <t>875126</t>
  </si>
  <si>
    <t>Suðuhné 316   42,4x3,2mm 11/4</t>
  </si>
  <si>
    <t>875150</t>
  </si>
  <si>
    <t>Suðuhné 316   48,3x2,0mm 11/2"</t>
  </si>
  <si>
    <t>875151</t>
  </si>
  <si>
    <t>Suðuhné 316   48,3x3,2mm 11/2"</t>
  </si>
  <si>
    <t>875153</t>
  </si>
  <si>
    <t>Suðuhné 304   48,3x2,0mm 11/2"</t>
  </si>
  <si>
    <t>875200</t>
  </si>
  <si>
    <t>Suðuhné 316   60,3x2,0mm   2"</t>
  </si>
  <si>
    <t>875203</t>
  </si>
  <si>
    <t>Suðuhné 316   60,3x2,9 mm  2"</t>
  </si>
  <si>
    <t>875201</t>
  </si>
  <si>
    <t>Suðuhné 316   60,3x3,6 mm 2"</t>
  </si>
  <si>
    <t>875250</t>
  </si>
  <si>
    <t>Suðuhné 316   76,1x2,0mm 21/2"</t>
  </si>
  <si>
    <t>875304</t>
  </si>
  <si>
    <t>Suðuhné 316   88,9x2,0mm   3"</t>
  </si>
  <si>
    <t>875400</t>
  </si>
  <si>
    <t>Suðuhné 316   114,3x2,0mm   4"</t>
  </si>
  <si>
    <t>875500</t>
  </si>
  <si>
    <t>Suðuhné 316   139,7x2,0mm   5"</t>
  </si>
  <si>
    <t>875504</t>
  </si>
  <si>
    <t>Suðuhné 316   139,7x4,0mm   5"</t>
  </si>
  <si>
    <t>875600</t>
  </si>
  <si>
    <t>Suðuhné 316  168,3x2,0mm   6"</t>
  </si>
  <si>
    <t>SUÐUNIPPLAR</t>
  </si>
  <si>
    <t>861004</t>
  </si>
  <si>
    <t>Suðunipplar 316 -    1/8"x30mm</t>
  </si>
  <si>
    <t>861006</t>
  </si>
  <si>
    <t>Suðunipplar 316 -    1/4"x30mm</t>
  </si>
  <si>
    <t>861010</t>
  </si>
  <si>
    <t>Suðunipplar 316 -    3/8"x30mm</t>
  </si>
  <si>
    <t>861050</t>
  </si>
  <si>
    <t>Suðunipplar 316 -    1/2"x35mm</t>
  </si>
  <si>
    <t>861075</t>
  </si>
  <si>
    <t>Suðunipplar 316 -    3/4"x40mm</t>
  </si>
  <si>
    <t>861100</t>
  </si>
  <si>
    <t>Suðunipplar 316 -      1"x40mm</t>
  </si>
  <si>
    <t>861125</t>
  </si>
  <si>
    <t>Suðunipplar 316 -   11/4"x50mm</t>
  </si>
  <si>
    <t>861150</t>
  </si>
  <si>
    <t>Suðunipplar 316 -   11/2"x50mm</t>
  </si>
  <si>
    <t>861200</t>
  </si>
  <si>
    <t>Suðunipplar 316 -      2"x50mm</t>
  </si>
  <si>
    <t>861250</t>
  </si>
  <si>
    <t>Suðunipplar 316 -   21/2"x50mm</t>
  </si>
  <si>
    <t>861300</t>
  </si>
  <si>
    <t>Suðunipplar 316 -      3"x50mm</t>
  </si>
  <si>
    <t>HÁLFMÚFFUR</t>
  </si>
  <si>
    <t>862004</t>
  </si>
  <si>
    <t>Hálfmúffur (suðum.) 316   1/8"</t>
  </si>
  <si>
    <t>862006</t>
  </si>
  <si>
    <t>Hálfmúffur (suðum.) 316   1/4"</t>
  </si>
  <si>
    <t>862010</t>
  </si>
  <si>
    <t>Hálfmúffur (suðum.) 316   3/8"</t>
  </si>
  <si>
    <t>862050</t>
  </si>
  <si>
    <t>Hálfmúffur (suðum.) 316   1/2"</t>
  </si>
  <si>
    <t>862075</t>
  </si>
  <si>
    <t>Hálfmúffur (suðum.) 316   3/4"</t>
  </si>
  <si>
    <t>862100</t>
  </si>
  <si>
    <t>Hálfmúffur (suðum.) 316     1"</t>
  </si>
  <si>
    <t>862125</t>
  </si>
  <si>
    <t>Hálfmúffur (suðum.) 316  11/4"</t>
  </si>
  <si>
    <t>862150</t>
  </si>
  <si>
    <t>Hálfmúffur (suðum.) 316  11/2"</t>
  </si>
  <si>
    <t>862200</t>
  </si>
  <si>
    <t>Hálfmúffur (suðum.) 316     2"</t>
  </si>
  <si>
    <t>MÚFFUR</t>
  </si>
  <si>
    <t>863004</t>
  </si>
  <si>
    <t>Múffur 316 -   1/8"</t>
  </si>
  <si>
    <t>863006</t>
  </si>
  <si>
    <t>Múffur 316 -   1/4"</t>
  </si>
  <si>
    <t>863010</t>
  </si>
  <si>
    <t>Múffur 316 -   3/8"</t>
  </si>
  <si>
    <t>863050</t>
  </si>
  <si>
    <t>Múffur 316 -   1/2"</t>
  </si>
  <si>
    <t>863075</t>
  </si>
  <si>
    <t>Múffur 316 -   3/4"</t>
  </si>
  <si>
    <t>863100</t>
  </si>
  <si>
    <t>Múffur 316 -       1"</t>
  </si>
  <si>
    <t>863125</t>
  </si>
  <si>
    <t>Múffur 316 - 1 1/4"</t>
  </si>
  <si>
    <t>863150</t>
  </si>
  <si>
    <t>Múffur 316 - 11/2"</t>
  </si>
  <si>
    <t>863200</t>
  </si>
  <si>
    <t>Múffur 316 -       2"</t>
  </si>
  <si>
    <t>863250</t>
  </si>
  <si>
    <t>Múffur 316 - 2 1/2"</t>
  </si>
  <si>
    <t>863300</t>
  </si>
  <si>
    <t>Múffur 316 -       3"</t>
  </si>
  <si>
    <t>863400</t>
  </si>
  <si>
    <t>Múffur 316 -      4 "</t>
  </si>
  <si>
    <t>SKRÚFAÐUR FITTINGS</t>
  </si>
  <si>
    <t>HNÉ</t>
  </si>
  <si>
    <t>864007</t>
  </si>
  <si>
    <t>Skrúfuð hné 45°  1/4" 316</t>
  </si>
  <si>
    <t>864008</t>
  </si>
  <si>
    <t>Skrúfuð ryðfrí hné   1/4" 316</t>
  </si>
  <si>
    <t>864009</t>
  </si>
  <si>
    <t>Nippilhné   1/4" 316</t>
  </si>
  <si>
    <t>864010</t>
  </si>
  <si>
    <t>Skrúfuð ryðfrí hné  3/8" 316</t>
  </si>
  <si>
    <t>864011</t>
  </si>
  <si>
    <t>Nippilhné   3/8" 316</t>
  </si>
  <si>
    <t>864012</t>
  </si>
  <si>
    <t>Skrúfuð hné 45°  3/8" 316</t>
  </si>
  <si>
    <t>864050</t>
  </si>
  <si>
    <t>Skrúfuð ryðfrí hné  1/2  316</t>
  </si>
  <si>
    <t>864051</t>
  </si>
  <si>
    <t>Nippilhné   1/2" 316</t>
  </si>
  <si>
    <t>864052</t>
  </si>
  <si>
    <t>Skrúfuð hné 45°  1/2" 316</t>
  </si>
  <si>
    <t>864075</t>
  </si>
  <si>
    <t>Skrúfuð ryðfrí hné   3/4" 316</t>
  </si>
  <si>
    <t>864076</t>
  </si>
  <si>
    <t>Nippilhné   3/4" 316</t>
  </si>
  <si>
    <t>864077</t>
  </si>
  <si>
    <t>Skrúfuð hné 45°  3/4" 316</t>
  </si>
  <si>
    <t>864100</t>
  </si>
  <si>
    <t>Skrúfuð ryðfrí hné  1" 316</t>
  </si>
  <si>
    <t>864101</t>
  </si>
  <si>
    <t>Nippilhné     1" 316</t>
  </si>
  <si>
    <t>864102</t>
  </si>
  <si>
    <t>Skrúfuð hné 45°  1" 316</t>
  </si>
  <si>
    <t>864125</t>
  </si>
  <si>
    <t>Skrúfuð ryðfrí hné  11/4" 316</t>
  </si>
  <si>
    <t>864126</t>
  </si>
  <si>
    <t>Nippilhné 11/4"  316</t>
  </si>
  <si>
    <t>864150</t>
  </si>
  <si>
    <t>Skrúfuð ryðfrí hné  11/2" 316</t>
  </si>
  <si>
    <t>864151</t>
  </si>
  <si>
    <t>Nippilhné 11/2"  316</t>
  </si>
  <si>
    <t>864152</t>
  </si>
  <si>
    <t>Skrúfuð hné 45°  11/2" 316</t>
  </si>
  <si>
    <t>864200</t>
  </si>
  <si>
    <t>Skrúfuð ryðfrí hné  2" 316</t>
  </si>
  <si>
    <t>864201</t>
  </si>
  <si>
    <t>Nippilhné    2"  316</t>
  </si>
  <si>
    <t>864202</t>
  </si>
  <si>
    <t>Skrúfuð hné 45°  2" 316</t>
  </si>
  <si>
    <t>864250</t>
  </si>
  <si>
    <t>Skrúfuð ryðfrí hné  21/2" 316*</t>
  </si>
  <si>
    <t>TÉ</t>
  </si>
  <si>
    <t>865006</t>
  </si>
  <si>
    <t>Skrúfuð té 316            1/4"</t>
  </si>
  <si>
    <t>865010</t>
  </si>
  <si>
    <t>Skrúfuð té 316            3/8"</t>
  </si>
  <si>
    <t>865050</t>
  </si>
  <si>
    <t>Skrúfuð té 316            1/2"</t>
  </si>
  <si>
    <t>865075</t>
  </si>
  <si>
    <t>Skrúfuð té 316            3/4"</t>
  </si>
  <si>
    <t>865100</t>
  </si>
  <si>
    <t>Skrúfuð té 316              1"</t>
  </si>
  <si>
    <t>865125</t>
  </si>
  <si>
    <t>Skrúfuð té 316           11/4"</t>
  </si>
  <si>
    <t>865150</t>
  </si>
  <si>
    <t>Skrúfuð té 316           11/2"</t>
  </si>
  <si>
    <t>865200</t>
  </si>
  <si>
    <t>Skrúfuð té 316              2"</t>
  </si>
  <si>
    <t>865250</t>
  </si>
  <si>
    <t>Skrúfuð té 316           21/2"</t>
  </si>
  <si>
    <t>865300</t>
  </si>
  <si>
    <t>Skrúfuð té 316              3"</t>
  </si>
  <si>
    <t>SKRÚFBÚTAR</t>
  </si>
  <si>
    <t>866004</t>
  </si>
  <si>
    <t>Skrúfbútar 316 -     1/8"x40mm</t>
  </si>
  <si>
    <t>866006</t>
  </si>
  <si>
    <t>Skrúfbútar 316 -     1/4"x40mm</t>
  </si>
  <si>
    <t>866010</t>
  </si>
  <si>
    <t>Skrúfbútar 316 -     3/8"x40mm</t>
  </si>
  <si>
    <t>866050</t>
  </si>
  <si>
    <t>Skrúfbútar 316 -     1/2"x60mm</t>
  </si>
  <si>
    <t>866075</t>
  </si>
  <si>
    <t>Skrúfbútar 316 -     3/4"x60mm</t>
  </si>
  <si>
    <t>866100</t>
  </si>
  <si>
    <t>Skrúfbútar 316 -       1"x60mm</t>
  </si>
  <si>
    <t>866125</t>
  </si>
  <si>
    <t>Skrúfbútar 316 -    11/4"x80mm</t>
  </si>
  <si>
    <t>866150</t>
  </si>
  <si>
    <t>Skrúfbútar 316 -    11/2"x80mm</t>
  </si>
  <si>
    <t>866200</t>
  </si>
  <si>
    <t>Skrúfbútar 316 -      2"x100mm</t>
  </si>
  <si>
    <t>866250</t>
  </si>
  <si>
    <t>Skrúfbútar 316 -   21/2"x100mm</t>
  </si>
  <si>
    <t>866300</t>
  </si>
  <si>
    <t>Skrúfbútar 316 -      3"x120mm</t>
  </si>
  <si>
    <t>BRJÓSTNIPPLAR</t>
  </si>
  <si>
    <t>867010</t>
  </si>
  <si>
    <t>Brjóstnipplar 316  3/8"</t>
  </si>
  <si>
    <t>867050</t>
  </si>
  <si>
    <t>Brjóstnipplar 316  1/2"</t>
  </si>
  <si>
    <t>867075</t>
  </si>
  <si>
    <t>Brjóstnipplar 316  3/4"</t>
  </si>
  <si>
    <t>867100</t>
  </si>
  <si>
    <t>Brjóstnipplar 316  1"</t>
  </si>
  <si>
    <t>867101</t>
  </si>
  <si>
    <t>Brjóstnipplar 316 - 1" x 3/4"</t>
  </si>
  <si>
    <t>867125</t>
  </si>
  <si>
    <t>Brjóstnipplar 316 11/4"</t>
  </si>
  <si>
    <t>867150</t>
  </si>
  <si>
    <t>Brjóstnipplar 316  11/2"</t>
  </si>
  <si>
    <t>867200</t>
  </si>
  <si>
    <t>Brjóstnipplar 316  2"</t>
  </si>
  <si>
    <t>NIPPILHÓLKAR</t>
  </si>
  <si>
    <t>868014</t>
  </si>
  <si>
    <t>Nippilhólkar  316   1/4 x 1/8"</t>
  </si>
  <si>
    <t>868016</t>
  </si>
  <si>
    <t>Nippilhólkar  316   3/8 x1/4"</t>
  </si>
  <si>
    <t>868026</t>
  </si>
  <si>
    <t>Nippilhólkar  316   1/2 x1/4"</t>
  </si>
  <si>
    <t>868051</t>
  </si>
  <si>
    <t>Nippilhólkar  316   1/2 x 3/8"</t>
  </si>
  <si>
    <t>868076</t>
  </si>
  <si>
    <t>Nippilhólkar  3/4 x 1/2" 316</t>
  </si>
  <si>
    <t>868100</t>
  </si>
  <si>
    <t>Nippilhólkar  1" x 3/8 " 316</t>
  </si>
  <si>
    <t>868101</t>
  </si>
  <si>
    <t>Nippilhólkar  1" x 3/4"  316</t>
  </si>
  <si>
    <t>868102</t>
  </si>
  <si>
    <t>Nippilhólkar  1" x 1/2 " 316</t>
  </si>
  <si>
    <t>868124</t>
  </si>
  <si>
    <t>Nippilhólkar  11/4" x 1/2" 316</t>
  </si>
  <si>
    <t>868125</t>
  </si>
  <si>
    <t>Nippilhólkar  11/4" x 3/4" 316</t>
  </si>
  <si>
    <t>868126</t>
  </si>
  <si>
    <t>Nippilhólkar  11/4" x 1" 316</t>
  </si>
  <si>
    <t>868150</t>
  </si>
  <si>
    <t>Nippilhólkar  11/2" x 3/4 316</t>
  </si>
  <si>
    <t>868151</t>
  </si>
  <si>
    <t>Nippilhólkar 11/2"x11/4" 316</t>
  </si>
  <si>
    <t>868152</t>
  </si>
  <si>
    <t>Nippilhólkar  11/2"x1" 316</t>
  </si>
  <si>
    <t>868153</t>
  </si>
  <si>
    <t>Nippilhólkar  11/2"x1/2 316</t>
  </si>
  <si>
    <t>868201</t>
  </si>
  <si>
    <t>Nippilhólkar  2"x1" 316</t>
  </si>
  <si>
    <t>868202</t>
  </si>
  <si>
    <t>Nippilhólkar  2"x11/4" 316</t>
  </si>
  <si>
    <t>868203</t>
  </si>
  <si>
    <t>Nippilhólkar  2"x11/2" 316</t>
  </si>
  <si>
    <t>FORMÚFFUR</t>
  </si>
  <si>
    <t>868301</t>
  </si>
  <si>
    <t>Formúffa  1/4"X 1/8" 316</t>
  </si>
  <si>
    <t>868302</t>
  </si>
  <si>
    <t>Formúffa 3/4 X 1/4" 316</t>
  </si>
  <si>
    <t>868303</t>
  </si>
  <si>
    <t>Formúffa 1/2 X 3/8" 316</t>
  </si>
  <si>
    <t>868304</t>
  </si>
  <si>
    <t>Formúffa  3/4 X 1/2" 316</t>
  </si>
  <si>
    <t>868305</t>
  </si>
  <si>
    <t>Formúffa  1 X 3/4" 316</t>
  </si>
  <si>
    <t>869006</t>
  </si>
  <si>
    <t>Tappar m/4 kt.haus  1/4" 316</t>
  </si>
  <si>
    <t>869010</t>
  </si>
  <si>
    <t>Tappar m/4kt.haus   3/8" 316</t>
  </si>
  <si>
    <t>869011</t>
  </si>
  <si>
    <t>Tappar m/6kt haus   3/8" 316</t>
  </si>
  <si>
    <t>869050</t>
  </si>
  <si>
    <t>Tappar m/4kt.haus   1/2" 316</t>
  </si>
  <si>
    <t>869051</t>
  </si>
  <si>
    <t>Tappar m/6kt.haus   1/2" 316</t>
  </si>
  <si>
    <t>869075</t>
  </si>
  <si>
    <t>Tappar m/4kt.haus   3/4" 316</t>
  </si>
  <si>
    <t>869100</t>
  </si>
  <si>
    <t>Tappar m/4kt.haus    1" 316</t>
  </si>
  <si>
    <t>869101</t>
  </si>
  <si>
    <t>Tappar m/6kt.haus    1" 316</t>
  </si>
  <si>
    <t>869125</t>
  </si>
  <si>
    <t>Tappar m/4kt.haus 1 1/4" 316</t>
  </si>
  <si>
    <t>869150</t>
  </si>
  <si>
    <t>Tappar m/4kt.haus 1 1/2" 316</t>
  </si>
  <si>
    <t>869200</t>
  </si>
  <si>
    <t>Tappar m/4kt.haus    2"  316</t>
  </si>
  <si>
    <t>UNIONAR</t>
  </si>
  <si>
    <t>870010</t>
  </si>
  <si>
    <t>Unionar   3/8" 316</t>
  </si>
  <si>
    <t>870011</t>
  </si>
  <si>
    <t>Nippilunionar  3/8" 316</t>
  </si>
  <si>
    <t>870012</t>
  </si>
  <si>
    <t>Suðuunionar 3/8" 316</t>
  </si>
  <si>
    <t>870050</t>
  </si>
  <si>
    <t>Unionar  1/2" 316</t>
  </si>
  <si>
    <t>870051</t>
  </si>
  <si>
    <t>Nippilunionar  1/2" 316</t>
  </si>
  <si>
    <t>870052</t>
  </si>
  <si>
    <t>Suðuunionar 1/2" 316</t>
  </si>
  <si>
    <t>870075</t>
  </si>
  <si>
    <t>Unionar  3/4" 316</t>
  </si>
  <si>
    <t>870076</t>
  </si>
  <si>
    <t>Nippilunionar  3/4" 316</t>
  </si>
  <si>
    <t>870077</t>
  </si>
  <si>
    <t>Suðuunionar 3/4" 316</t>
  </si>
  <si>
    <t>870078</t>
  </si>
  <si>
    <t>Unionar W/M    3/4" 316</t>
  </si>
  <si>
    <t>870100</t>
  </si>
  <si>
    <t>Unionar  1" 316</t>
  </si>
  <si>
    <t>870102</t>
  </si>
  <si>
    <t>Suðuunionar 1" 316</t>
  </si>
  <si>
    <t>870125</t>
  </si>
  <si>
    <t>Unionar  11/4" 316</t>
  </si>
  <si>
    <t>870127</t>
  </si>
  <si>
    <t>Suðuunionar 11/4" 316</t>
  </si>
  <si>
    <t>870150</t>
  </si>
  <si>
    <t>Unionar  11/2" 316</t>
  </si>
  <si>
    <t>870152</t>
  </si>
  <si>
    <t>Suðuunionar 11/2" 316</t>
  </si>
  <si>
    <t>870200</t>
  </si>
  <si>
    <t>Unionar  2" 316</t>
  </si>
  <si>
    <t>872004</t>
  </si>
  <si>
    <t>Botnlok-slétt   1/8" 316 *</t>
  </si>
  <si>
    <t>872010</t>
  </si>
  <si>
    <t>Botnlok-slétt   3/8" 316 *</t>
  </si>
  <si>
    <t>872075</t>
  </si>
  <si>
    <t>Botnlok-slétt   3/4" 316 *</t>
  </si>
  <si>
    <t>872100</t>
  </si>
  <si>
    <t>Botnlok-slétt     1" 316 *</t>
  </si>
  <si>
    <t>873006</t>
  </si>
  <si>
    <t>Lok-m/6kt.  1/4" 316</t>
  </si>
  <si>
    <t>873010</t>
  </si>
  <si>
    <t>Lok-m/6kt.  3/8" 316</t>
  </si>
  <si>
    <t>873050</t>
  </si>
  <si>
    <t>Lok-m/6kt.  1/2" 316</t>
  </si>
  <si>
    <t>873075</t>
  </si>
  <si>
    <t>Lok-m/6kt.  3/4" 316</t>
  </si>
  <si>
    <t>873100</t>
  </si>
  <si>
    <t>Lok-m/6kt.    1" 316</t>
  </si>
  <si>
    <t>873125</t>
  </si>
  <si>
    <t>Lok-m/6kt.1 1/4" 316</t>
  </si>
  <si>
    <t>873150</t>
  </si>
  <si>
    <t>Lok-m/6kt.11/2" 316</t>
  </si>
  <si>
    <t>LOKAR</t>
  </si>
  <si>
    <t>Spjaldlok.rf-spj. DN125 EPDM</t>
  </si>
  <si>
    <t>Spjaldlok.rf-spj. DN150 EPDM</t>
  </si>
  <si>
    <t>Spjaldlok.rf-spj. DN200 EPDM</t>
  </si>
  <si>
    <t>Spjaldlok.rf-spj  DN40 EPDM</t>
  </si>
  <si>
    <t>Spjaldlok.rf-spj. DN50 EPDM</t>
  </si>
  <si>
    <t>Spjaldlok.rf-spj. DN65 EPDM</t>
  </si>
  <si>
    <t>Spjaldlok.rf.spj. DN80 EPDM</t>
  </si>
  <si>
    <t>Spjaldlok.rf-spj. DN100  EPDM</t>
  </si>
  <si>
    <t>RÖRAFESTINGAR</t>
  </si>
  <si>
    <t>871022</t>
  </si>
  <si>
    <t>Rörafest.m.skafti 304  21,3 mm</t>
  </si>
  <si>
    <t>871024</t>
  </si>
  <si>
    <t>Rörafest.m.skafti 304  25 mm</t>
  </si>
  <si>
    <t>871027</t>
  </si>
  <si>
    <t>Rörafest.m.skafti 304  26,9 mm</t>
  </si>
  <si>
    <t>871034</t>
  </si>
  <si>
    <t>Rörafest.m.skafti 304  33,7 mm</t>
  </si>
  <si>
    <t>871042</t>
  </si>
  <si>
    <t>Rörafesting 316L  42,4 mm</t>
  </si>
  <si>
    <t>871043</t>
  </si>
  <si>
    <t>Rörafest.m.skafti 304  42,4mm</t>
  </si>
  <si>
    <t>871048</t>
  </si>
  <si>
    <t>Rörafesting 316L  48,3 mm</t>
  </si>
  <si>
    <t>871049</t>
  </si>
  <si>
    <t>Rörafest.m.skafti 304  48,3 mm</t>
  </si>
  <si>
    <t>871054</t>
  </si>
  <si>
    <t>Rörafesting 316L  54,0 mm</t>
  </si>
  <si>
    <t>871060</t>
  </si>
  <si>
    <t>Rörafesting 316L  60,3 mm</t>
  </si>
  <si>
    <t>871061</t>
  </si>
  <si>
    <t>Rörafest.m.skafti 304  60,3 mm</t>
  </si>
  <si>
    <t>871076</t>
  </si>
  <si>
    <t>Rörafesting 316  76,1 mm</t>
  </si>
  <si>
    <t>871077</t>
  </si>
  <si>
    <t>Rörafest.m.skafti 304  76,1 mm</t>
  </si>
  <si>
    <t>871084</t>
  </si>
  <si>
    <t>Rörafesting 316  84,0 mm</t>
  </si>
  <si>
    <t>871088</t>
  </si>
  <si>
    <t>Rörafesting 316  88,9 mm</t>
  </si>
  <si>
    <t>871089</t>
  </si>
  <si>
    <t>Rörafest.m.skafti 304  88,9 mm</t>
  </si>
  <si>
    <t>871104</t>
  </si>
  <si>
    <t>Rörafesting 316L 104,0 mm</t>
  </si>
  <si>
    <t>871105</t>
  </si>
  <si>
    <t>Rörafesting 304 104,0 mm</t>
  </si>
  <si>
    <t>871114</t>
  </si>
  <si>
    <t>Rörafesting 316 114,3 mm</t>
  </si>
  <si>
    <t>871115</t>
  </si>
  <si>
    <t>Rörafest.m.skafti 304 114,3 mm</t>
  </si>
  <si>
    <t>871129</t>
  </si>
  <si>
    <t>Rörafesting 316 129,0 mm</t>
  </si>
  <si>
    <t>871154</t>
  </si>
  <si>
    <t>Rörafesting 316L 154,0 mm</t>
  </si>
  <si>
    <t>871169</t>
  </si>
  <si>
    <t>Rörafest.m.skafti 304  168,3 m</t>
  </si>
  <si>
    <t>871170</t>
  </si>
  <si>
    <t>Rörafest.flatst. 304  168,3 mm</t>
  </si>
  <si>
    <t>871206</t>
  </si>
  <si>
    <t>Rörafesting 316L 206,0 mm</t>
  </si>
  <si>
    <t>871254</t>
  </si>
  <si>
    <t>Rörafesting 316 254,0 mm</t>
  </si>
  <si>
    <t>871306</t>
  </si>
  <si>
    <t>Rörafesting 316 306,0 mm</t>
  </si>
  <si>
    <t>RYÐFRÍIR ÖXLAR</t>
  </si>
  <si>
    <t>750004</t>
  </si>
  <si>
    <t>Sív.ryðfr.stál  4mm 304 H9 3m</t>
  </si>
  <si>
    <t>750005</t>
  </si>
  <si>
    <t>Sív.ryðfr.stál  5mm 304 H9 3m</t>
  </si>
  <si>
    <t>750006</t>
  </si>
  <si>
    <t>Sív.ryðfr.stál  6mm 304 H9 6m</t>
  </si>
  <si>
    <t>750007</t>
  </si>
  <si>
    <t>Sív.ryðfr.stál  7mm 304 H9 6m</t>
  </si>
  <si>
    <t>750008</t>
  </si>
  <si>
    <t>Sív.ryðfr.stál  8mm 304 H9 6m</t>
  </si>
  <si>
    <t>750010</t>
  </si>
  <si>
    <t>Sív.ryðfr.stál 10mm 304 H9 6m</t>
  </si>
  <si>
    <t>750012</t>
  </si>
  <si>
    <t>Sív.ryðfr.stál 12mm 304 H9 6m</t>
  </si>
  <si>
    <t>750014</t>
  </si>
  <si>
    <t>Sív.ryðfr.stál 14mm 304 H9 6m</t>
  </si>
  <si>
    <t>750016</t>
  </si>
  <si>
    <t>Sív.ryðfr.stál 16mm 304 H9 6m</t>
  </si>
  <si>
    <t>750018</t>
  </si>
  <si>
    <t>Sív.ryðfr.stál 18mm 304 H9 6m</t>
  </si>
  <si>
    <t>750020</t>
  </si>
  <si>
    <t>Sív.ryðfr.stál 20mm 304 H9 6m</t>
  </si>
  <si>
    <t>750025</t>
  </si>
  <si>
    <t>Sív.ryðfr.stál 25mm 304 H9 6m</t>
  </si>
  <si>
    <t>750030</t>
  </si>
  <si>
    <t>Sív.ryðfr.stál 30mm 304 H9 6m</t>
  </si>
  <si>
    <t>750031</t>
  </si>
  <si>
    <t>Sív.ryðfr.stál 30mm 304 K12 6m</t>
  </si>
  <si>
    <t>750035</t>
  </si>
  <si>
    <t>Sív.ryðfr.stál 35mm 304 H9 6m</t>
  </si>
  <si>
    <t>750040</t>
  </si>
  <si>
    <t>Sív.ryðfr.stál 40mm 304 H9 6m</t>
  </si>
  <si>
    <t>750045</t>
  </si>
  <si>
    <t>Sív.ryðfr.stál 45mm 304 H9 6m</t>
  </si>
  <si>
    <t>750050</t>
  </si>
  <si>
    <t>Sív.ryðfr.stál 50mm 304 H9 6m</t>
  </si>
  <si>
    <t>750060</t>
  </si>
  <si>
    <t>Sív.ryðfr.stál 60mm 304L K12</t>
  </si>
  <si>
    <t>750070</t>
  </si>
  <si>
    <t>Sív.ryðfr.stál 70mm 304L k12</t>
  </si>
  <si>
    <t>750075</t>
  </si>
  <si>
    <t>Sív.ryðfr.stál 75mm 304 K12*</t>
  </si>
  <si>
    <t>750080</t>
  </si>
  <si>
    <t>Sív.ryðfr.stál 80mm 304 K12</t>
  </si>
  <si>
    <t>750090</t>
  </si>
  <si>
    <t>Sív.ryðfr.stál 90mm 304 K12</t>
  </si>
  <si>
    <t>750100</t>
  </si>
  <si>
    <t>Sív.ryðfr.stál 100mm 304 K12</t>
  </si>
  <si>
    <t>754100</t>
  </si>
  <si>
    <t>Sív.ryðfr.stál 100mm 1.4057k12</t>
  </si>
  <si>
    <t>750110</t>
  </si>
  <si>
    <t>Sív.ryðfr.stál 110mm 304 K12</t>
  </si>
  <si>
    <t>750140</t>
  </si>
  <si>
    <t>Sív.ryðfr.stál 140mm 304 K12*</t>
  </si>
  <si>
    <t>750150</t>
  </si>
  <si>
    <t>Sív.ryðfr.stál 150mm 304 K12</t>
  </si>
  <si>
    <t>AUTOSTÁL 303</t>
  </si>
  <si>
    <t>751008</t>
  </si>
  <si>
    <t>Sív.ryðf.autostál 303 8mm h9</t>
  </si>
  <si>
    <t>751010</t>
  </si>
  <si>
    <t>Sív.ryðf.autostál 303 10mm h9</t>
  </si>
  <si>
    <t>751012</t>
  </si>
  <si>
    <t>Sív.ryðf.autostál 303 12mm h9</t>
  </si>
  <si>
    <t>751016</t>
  </si>
  <si>
    <t>Sív.ryðf.autostál 303 16mm h9</t>
  </si>
  <si>
    <t>751020</t>
  </si>
  <si>
    <t>Sív.ryðf.autostál 303 20mm h9</t>
  </si>
  <si>
    <t>751025</t>
  </si>
  <si>
    <t>Sív.ryðf.autostál 303 25mm h9</t>
  </si>
  <si>
    <t>751030</t>
  </si>
  <si>
    <t>Sív.ryðf.autostál 303 30mm h9</t>
  </si>
  <si>
    <t>751035</t>
  </si>
  <si>
    <t>Sív.ryðf.autostál 303 35mm k12</t>
  </si>
  <si>
    <t>751040</t>
  </si>
  <si>
    <t>Sív.ryðf.autostál 303 40mm k12</t>
  </si>
  <si>
    <t>751045</t>
  </si>
  <si>
    <t>Sív.ryðf.autostál 303 45mm k12</t>
  </si>
  <si>
    <t>751050</t>
  </si>
  <si>
    <t>Sív.ryðf.autostál 303 50mm k12</t>
  </si>
  <si>
    <t>751060</t>
  </si>
  <si>
    <t>Sív.ryðf.autostál 303 60mm k12</t>
  </si>
  <si>
    <t>751080</t>
  </si>
  <si>
    <t>Sív.ryðf.autostál 303 80mm k12</t>
  </si>
  <si>
    <t>751090</t>
  </si>
  <si>
    <t>Sív.ryðr.autostál 303 90 mmk12</t>
  </si>
  <si>
    <t>751100</t>
  </si>
  <si>
    <t>Sív.ryðf.autostál 303 100mm</t>
  </si>
  <si>
    <t>Gæöi:</t>
  </si>
  <si>
    <t>EN 1.4418 (SS2387) (SV248)</t>
  </si>
  <si>
    <t>EN 10088 (Svensk Standard)</t>
  </si>
  <si>
    <t>(Avesta Sheffield)</t>
  </si>
  <si>
    <t>DIN 671 (h9)</t>
  </si>
  <si>
    <t>5-6 mtr</t>
  </si>
  <si>
    <t>Merkilitur:</t>
  </si>
  <si>
    <t xml:space="preserve">Orange </t>
  </si>
  <si>
    <t>SEIGHERTIR</t>
  </si>
  <si>
    <t>755016</t>
  </si>
  <si>
    <t>Seigh.öxulstál  16mm 1.4418h9</t>
  </si>
  <si>
    <t>755020</t>
  </si>
  <si>
    <t>Seigh.öxulstál  20mm 1.4418h9</t>
  </si>
  <si>
    <t>755025</t>
  </si>
  <si>
    <t>Seigh.öxulstál  25mm 1.4418 h9</t>
  </si>
  <si>
    <t>755040</t>
  </si>
  <si>
    <t>Seigh.öxulstál  40mm 1.4418 h9</t>
  </si>
  <si>
    <t>755045</t>
  </si>
  <si>
    <t>Seigh.öxulstál  45mm 1.4418 h9</t>
  </si>
  <si>
    <t>755050</t>
  </si>
  <si>
    <t>Seigh.öxulstál  50mm 1.4418 h9</t>
  </si>
  <si>
    <t>755060</t>
  </si>
  <si>
    <t>Seigh.öxulstál  60mm 1.4418 h9</t>
  </si>
  <si>
    <t>755070</t>
  </si>
  <si>
    <t>Seigh.öxulstál  70mm 1.4418 h9</t>
  </si>
  <si>
    <t>755100</t>
  </si>
  <si>
    <t>Seigh.öxulstál 100mm 1.4418K12</t>
  </si>
  <si>
    <t>755112</t>
  </si>
  <si>
    <t>Seigh.öxulstál 112mm 1.4418K12</t>
  </si>
  <si>
    <t>AISI 316L</t>
  </si>
  <si>
    <t>757065</t>
  </si>
  <si>
    <t>Sexkantstál 65mm AISI 316L*</t>
  </si>
  <si>
    <t>FYRIR RYÐFRÍTT EFNI</t>
  </si>
  <si>
    <t>509001</t>
  </si>
  <si>
    <t>Sýrupensill 35mm/1,5"</t>
  </si>
  <si>
    <t>509002</t>
  </si>
  <si>
    <t>Sýrukrem Pelox , F/ryðfrítt</t>
  </si>
  <si>
    <t>509003</t>
  </si>
  <si>
    <t>Hanskar f/sýru</t>
  </si>
  <si>
    <r>
      <t xml:space="preserve">Yfirborð og ástand: </t>
    </r>
    <r>
      <rPr>
        <sz val="11"/>
        <rFont val="Calibri"/>
        <family val="2"/>
        <scheme val="minor"/>
      </rPr>
      <t>Yfirb.fl. A, 2,5 mikron</t>
    </r>
  </si>
  <si>
    <r>
      <rPr>
        <b/>
        <sz val="11"/>
        <rFont val="Calibri"/>
        <family val="2"/>
        <scheme val="minor"/>
      </rPr>
      <t>SVÖRT</t>
    </r>
    <r>
      <rPr>
        <sz val="11"/>
        <rFont val="Calibri"/>
        <family val="2"/>
        <scheme val="minor"/>
      </rPr>
      <t xml:space="preserve">      St. 37-2</t>
    </r>
  </si>
  <si>
    <r>
      <rPr>
        <b/>
        <sz val="11"/>
        <rFont val="Calibri"/>
        <family val="2"/>
        <scheme val="minor"/>
      </rPr>
      <t xml:space="preserve">GALV  </t>
    </r>
    <r>
      <rPr>
        <sz val="11"/>
        <rFont val="Calibri"/>
        <family val="2"/>
        <scheme val="minor"/>
      </rPr>
      <t xml:space="preserve">      St. 37-2</t>
    </r>
  </si>
  <si>
    <t>Hulsa 3/4"</t>
  </si>
  <si>
    <t>Presstengi BSP 3/4"</t>
  </si>
  <si>
    <t>Presstengi BM 3/4 BM</t>
  </si>
  <si>
    <t>Presstengi 20 L  3/4"</t>
  </si>
  <si>
    <t>Flatface 1'' 1/2''</t>
  </si>
  <si>
    <t>Flatface 13/16''  1/2'' 90''</t>
  </si>
  <si>
    <t xml:space="preserve">Rafsuðuvir MaG 1,0 </t>
  </si>
  <si>
    <t>stk.</t>
  </si>
  <si>
    <t>Pressa</t>
  </si>
  <si>
    <t>Andrzej</t>
  </si>
  <si>
    <t>Damian</t>
  </si>
  <si>
    <t>Remek</t>
  </si>
  <si>
    <t>Rafsuða - Mag suða</t>
  </si>
  <si>
    <t>kíló</t>
  </si>
  <si>
    <t>LMSOF 16s-1/2" RF</t>
  </si>
  <si>
    <t>LMSOF 16s-1/2" 90' RF</t>
  </si>
  <si>
    <t>Hulsa 1/2" RF</t>
  </si>
  <si>
    <t>SC hf</t>
  </si>
  <si>
    <t>ONDINA X 432 - Áfyll - 20 lítrar</t>
  </si>
  <si>
    <t>Tellus S2 V 46 - 20 lítrar</t>
  </si>
  <si>
    <t>Omala S2 G 220 - 20 lítrar</t>
  </si>
  <si>
    <t>HDD Olíuhreinsir 5 lítra</t>
  </si>
  <si>
    <t>HDD Olíuhreinsir 20 lítra með brúsa</t>
  </si>
  <si>
    <t xml:space="preserve">Samtengi 35 </t>
  </si>
  <si>
    <t>Hné 35</t>
  </si>
  <si>
    <t>Kr per líter</t>
  </si>
  <si>
    <t>BSP Tengi 90'' 1/2''</t>
  </si>
  <si>
    <t>Pallfinger Þrýstisía EA2169</t>
  </si>
  <si>
    <t>Glussasía Spin-on 30Mic</t>
  </si>
  <si>
    <t>Glussasía H060D20N</t>
  </si>
  <si>
    <t>Latex hanskar Size 10</t>
  </si>
  <si>
    <t>Latex hanskar Size 11</t>
  </si>
  <si>
    <t>Latex hanskar Size 9</t>
  </si>
  <si>
    <t>Rimula R6 LM 10W40   (4 ltr)</t>
  </si>
  <si>
    <t>per eining</t>
  </si>
  <si>
    <t>Per eining</t>
  </si>
  <si>
    <t>Vinnsla G. Run</t>
  </si>
  <si>
    <t>Vinnsla G.Run</t>
  </si>
  <si>
    <t>Advance 4T Ultra 10W-40  1 Líter</t>
  </si>
  <si>
    <t>SC</t>
  </si>
  <si>
    <t>sc</t>
  </si>
  <si>
    <t>SC  hf</t>
  </si>
  <si>
    <t>Ath skilagjald á þessum brúsa er kr 750</t>
  </si>
  <si>
    <t>per stk</t>
  </si>
  <si>
    <t>Per stk</t>
  </si>
  <si>
    <t>Per kassa</t>
  </si>
  <si>
    <t>Unnsteinn G.Run</t>
  </si>
  <si>
    <t>Tellus S2 V32 - 20 lítrar</t>
  </si>
  <si>
    <t xml:space="preserve">Hné 10 L </t>
  </si>
  <si>
    <t>Allir</t>
  </si>
  <si>
    <t>Per ferð</t>
  </si>
  <si>
    <t>Kælimiðill R-404A 10,9kg</t>
  </si>
  <si>
    <t>Grundfirðingur</t>
  </si>
  <si>
    <t>Malleus HDX spray</t>
  </si>
  <si>
    <t>Millitec - 1  473 ml</t>
  </si>
  <si>
    <t>Koparslipp CS-90 spray 500 ml</t>
  </si>
  <si>
    <t>Koparslipp Dós 500 gr</t>
  </si>
  <si>
    <t>per dós</t>
  </si>
  <si>
    <t>Fluid Film Spray - lítill brúsi</t>
  </si>
  <si>
    <t>Frostlögur Snowtop blár - 5 ltr</t>
  </si>
  <si>
    <t xml:space="preserve">Flatface 13/16''  1/2'' </t>
  </si>
  <si>
    <t>WD-40  1 Gallon (3,785 l)  AC 90</t>
  </si>
  <si>
    <t>Boltar 16mm</t>
  </si>
  <si>
    <t>Nippill 12S-3/8"  RF</t>
  </si>
  <si>
    <t>Lauskónat. 12S-3/8 RF</t>
  </si>
  <si>
    <t>Mótorhreinsir Proline</t>
  </si>
  <si>
    <t>Stilling</t>
  </si>
  <si>
    <t>Grundi</t>
  </si>
  <si>
    <t>Reki ehf</t>
  </si>
  <si>
    <t>Fyrir:</t>
  </si>
  <si>
    <t>Frá:</t>
  </si>
  <si>
    <t>M-Þurrkur hvítar 15 rúllur</t>
  </si>
  <si>
    <t>Per 15 rúllur</t>
  </si>
  <si>
    <t>Tandur</t>
  </si>
  <si>
    <t>Akstur með vöru frá VeGr til skips/vinnslu</t>
  </si>
  <si>
    <t>Boltar 10 mm</t>
  </si>
  <si>
    <t>Hringur</t>
  </si>
  <si>
    <t>Eldsneytissia CUMMINS</t>
  </si>
  <si>
    <t>Á lager</t>
  </si>
  <si>
    <t>Rafsuðuvír Bronsil 2,5</t>
  </si>
  <si>
    <t xml:space="preserve">Lauskónat. 12S-3/8 </t>
  </si>
  <si>
    <t>Lauskónat. 12S-3/8 90''</t>
  </si>
  <si>
    <t>Fastir kúnnar, SC, Grun ofl</t>
  </si>
  <si>
    <t>BSP Laus Ró 3/8''</t>
  </si>
  <si>
    <t>BSP Laus Ró 1/2''</t>
  </si>
  <si>
    <t>Snitt teinn RF 10 mm</t>
  </si>
  <si>
    <t>Rafsuðuvír 1,2mm RF</t>
  </si>
  <si>
    <t>Boltar 10 mm RF</t>
  </si>
  <si>
    <t>Olíuskipti - smábílar og jeppar</t>
  </si>
  <si>
    <t>per skipti</t>
  </si>
  <si>
    <t>Boltar 27x200 svart</t>
  </si>
  <si>
    <t>Presstengi 1 1/4" 38s 45'</t>
  </si>
  <si>
    <t xml:space="preserve">Presstengi 1 1/4" 38s </t>
  </si>
  <si>
    <t>Corena s4 p68</t>
  </si>
  <si>
    <t>per líter</t>
  </si>
  <si>
    <t>Skrúfur RF 6x60</t>
  </si>
  <si>
    <t>Omala S2 G 150 (20 ltr)</t>
  </si>
  <si>
    <t>Breidd</t>
  </si>
  <si>
    <t>Verð per ein</t>
  </si>
  <si>
    <t>Snitt teinn 4 mm RF</t>
  </si>
  <si>
    <t>Snitt teinn 8 mm RF</t>
  </si>
  <si>
    <t>Snitt teinn 24 mm RF</t>
  </si>
  <si>
    <t>Snitt teinn 16 mm RF</t>
  </si>
  <si>
    <t>Snitt teinn 12 mm RF</t>
  </si>
  <si>
    <t>Löm 60x26</t>
  </si>
  <si>
    <t>Löm 34x74</t>
  </si>
  <si>
    <t>Lauskónat. 12L-3/8 90'' RF</t>
  </si>
  <si>
    <t>Lauskónat. 12L-3/8 RF</t>
  </si>
  <si>
    <t>Hulsa RF 5/8''</t>
  </si>
  <si>
    <t>Lauskónat. 20S-5/8'' 90' RF</t>
  </si>
  <si>
    <t>Lauskónat. 20S-5/8'' 45' RF</t>
  </si>
  <si>
    <t>Lauskónat. 8L - 1/4''</t>
  </si>
  <si>
    <t>Zink 99% spray</t>
  </si>
  <si>
    <t>kr brusi</t>
  </si>
  <si>
    <t>m2.</t>
  </si>
  <si>
    <t>Pakkning AF400 3mm</t>
  </si>
  <si>
    <t>Gas 2 litra</t>
  </si>
  <si>
    <t>G.Run vinsla</t>
  </si>
  <si>
    <t>Slanga 1'' 4v</t>
  </si>
  <si>
    <t xml:space="preserve">Slanga 1" 2v </t>
  </si>
  <si>
    <t>Hulsa 1" 4v</t>
  </si>
  <si>
    <t>Tellus S2 V32 - 5 lítrar</t>
  </si>
  <si>
    <t xml:space="preserve">Cassida RLS 2 400 g </t>
  </si>
  <si>
    <t xml:space="preserve">Lauskónat. 12L-3/8 </t>
  </si>
  <si>
    <t>Lauskónat. 12L-3/8 90''</t>
  </si>
  <si>
    <t>Presstengi 30S 1''</t>
  </si>
  <si>
    <t>Kopar fyrir legu JM 1-15 (82-53)</t>
  </si>
  <si>
    <t>kr stk</t>
  </si>
  <si>
    <t>Lauskónat. 15L- 1/2''</t>
  </si>
  <si>
    <t xml:space="preserve">Lauskónat. 10 L-1/4 </t>
  </si>
  <si>
    <t xml:space="preserve">Lauskónat. 10 L-3/8 </t>
  </si>
  <si>
    <t>Lauskónat. 10 L-3/8 90'</t>
  </si>
  <si>
    <t>Presstengi 1/2 x 16S 45'</t>
  </si>
  <si>
    <t>Met handhreinsikrem 1L.</t>
  </si>
  <si>
    <t>S-1 EXTRA - 10 L</t>
  </si>
  <si>
    <t>Alls</t>
  </si>
  <si>
    <t>Rö 27 mm.</t>
  </si>
  <si>
    <t>Rafsuðuvír 1,2mm ER307</t>
  </si>
  <si>
    <t>Vinnsla G. Run og SC</t>
  </si>
  <si>
    <t>Snitt teinn 6 mm RF</t>
  </si>
  <si>
    <t>Boltar 6 mm RF</t>
  </si>
  <si>
    <t>Kopar fyrir legu JM 1-15 (77-43)</t>
  </si>
  <si>
    <t>Jan</t>
  </si>
  <si>
    <t>Flipaskífa 125</t>
  </si>
  <si>
    <t>Hné m hlauparó 38mm</t>
  </si>
  <si>
    <t>Olíuþolið 5mm (Fyrir pakkningu)</t>
  </si>
  <si>
    <t>Olíuþolið 10mm (Fyrir pakkningu)</t>
  </si>
  <si>
    <t>Vírbolli  100 mm</t>
  </si>
  <si>
    <t>Vírbolli  115 mm</t>
  </si>
  <si>
    <t xml:space="preserve">Rimula R4 L 15W40 </t>
  </si>
  <si>
    <t>Bilasmur</t>
  </si>
  <si>
    <t>Rimula R4 L 15W40 (200 ltr)</t>
  </si>
  <si>
    <t>Ef selt í heilu</t>
  </si>
  <si>
    <t>Slanga 5/16'' R1</t>
  </si>
  <si>
    <t>Nippill 38 S</t>
  </si>
  <si>
    <t>Lauskónat. 12L-5/16</t>
  </si>
  <si>
    <t>Hulsa 5/16</t>
  </si>
  <si>
    <t>Slanga 5/8''</t>
  </si>
  <si>
    <t>Hulsa 5/8''</t>
  </si>
  <si>
    <t>Lauskónat. 18L-5/8'' RF</t>
  </si>
  <si>
    <t>Lauskónat. 20L-5/8'' RF</t>
  </si>
  <si>
    <t>Kopar fyrir legu JM 1-15 (82-38)</t>
  </si>
  <si>
    <t>Gadus S3 V220 C2 50 kg</t>
  </si>
  <si>
    <t>Menja 1L</t>
  </si>
  <si>
    <t>Rafsuða - Tig suða</t>
  </si>
  <si>
    <t>Plazma skurðarvél</t>
  </si>
  <si>
    <t>Skurðarskífur 350</t>
  </si>
  <si>
    <t>BSP tengi 1/2''</t>
  </si>
  <si>
    <t>BSP tengi 3/8 ''</t>
  </si>
  <si>
    <t xml:space="preserve">Slanga 3/8" Bla </t>
  </si>
  <si>
    <t>AdBlue  (210 ltr)</t>
  </si>
  <si>
    <t>Adblue dæla (fyrir 210 l tunnu)</t>
  </si>
  <si>
    <t>Verð:</t>
  </si>
  <si>
    <t xml:space="preserve">Stilling </t>
  </si>
  <si>
    <t>Rör galv 38x4,0mm</t>
  </si>
  <si>
    <t>Boltar 16-150mm Rf</t>
  </si>
  <si>
    <t>Skífur 16 mm Rf</t>
  </si>
  <si>
    <t>Skífur 24 mm Rf</t>
  </si>
  <si>
    <t xml:space="preserve">Nippill 1/4 BSP </t>
  </si>
  <si>
    <t>Press tengi 1/4 BSP M</t>
  </si>
  <si>
    <t>Press tengi 1/4 90' BSP F</t>
  </si>
  <si>
    <t>Press tengi 1/4 BSP F</t>
  </si>
  <si>
    <t>Press tengi 1/4 BSP Rf M</t>
  </si>
  <si>
    <t>Press tengi 1/4 BSP Rf F</t>
  </si>
  <si>
    <t>Press tengi 1/4 90'BSP Rf F</t>
  </si>
  <si>
    <t>Rafsuðuvír 309 2,5</t>
  </si>
  <si>
    <t>Rafsuðuvír 309 3,2</t>
  </si>
  <si>
    <t xml:space="preserve">Mannol Powertrain 10W </t>
  </si>
  <si>
    <t>Per liter</t>
  </si>
  <si>
    <t>Lausroatengi JIC 9/16x3/8''</t>
  </si>
  <si>
    <t>Lausroatengi JIC 9/16x3/8'' 90'</t>
  </si>
  <si>
    <t>Presstengi 20 S  3/4" 90' RF</t>
  </si>
  <si>
    <t>Presstengi 20 S  3/4" RF</t>
  </si>
  <si>
    <t xml:space="preserve">BSP Laus Ró 1/8''x1/4'' </t>
  </si>
  <si>
    <t>Nippill 1/8x1/4''</t>
  </si>
  <si>
    <t xml:space="preserve">Lauskónat. 20S-3/4 </t>
  </si>
  <si>
    <t xml:space="preserve">Tengi 20S-3/4 </t>
  </si>
  <si>
    <t>Slanga R4 3/4"</t>
  </si>
  <si>
    <t>Nippill 30 S - 1 1/4''</t>
  </si>
  <si>
    <t>Flatface 9/16 - 1/4 90'</t>
  </si>
  <si>
    <t>Flatface 9/16 - 1/4</t>
  </si>
  <si>
    <t>Flatface 9/16 - 1/4 LR</t>
  </si>
  <si>
    <t>Usit HR BSP 1 1/2''</t>
  </si>
  <si>
    <t>Usit HR BSP 1 1/4''</t>
  </si>
  <si>
    <t>Usit HR BSP 1''</t>
  </si>
  <si>
    <t>Usit HR BSP 1/2''</t>
  </si>
  <si>
    <t>Usit HR BSP 3/8''</t>
  </si>
  <si>
    <t>Lauskónat. 18L-5/8''</t>
  </si>
  <si>
    <t>Lauskónat. 18L-5/8'' 90'</t>
  </si>
  <si>
    <t>Uppsogsmottur 38x46 100 stk</t>
  </si>
  <si>
    <t>kr boxi</t>
  </si>
  <si>
    <t>Kemi ehf.</t>
  </si>
  <si>
    <t>P 550750</t>
  </si>
  <si>
    <t xml:space="preserve">Helgi </t>
  </si>
  <si>
    <t>P551317</t>
  </si>
  <si>
    <t>Olíuþerriklútar 41x51 1 stk</t>
  </si>
  <si>
    <t>MaxiGard 5L.</t>
  </si>
  <si>
    <t>Sexkantskrufa M8x40</t>
  </si>
  <si>
    <t>Fleetguard FS19803</t>
  </si>
  <si>
    <t xml:space="preserve">Hringur </t>
  </si>
  <si>
    <t>Plast Slanga 3/8"</t>
  </si>
  <si>
    <t>16w T15</t>
  </si>
  <si>
    <t>Hulsa 3/8" plast rör</t>
  </si>
  <si>
    <t xml:space="preserve">Rafsuðuvír Ál 3,2 </t>
  </si>
  <si>
    <t>Rö 30S</t>
  </si>
  <si>
    <t xml:space="preserve">Hné 30S </t>
  </si>
  <si>
    <t>Boltar Sexkantbolti 24x160mm</t>
  </si>
  <si>
    <t xml:space="preserve">Splittrö M24 8,8 </t>
  </si>
  <si>
    <t>Ferk.álpípur 100x100x10,0 mm</t>
  </si>
  <si>
    <t>P554407</t>
  </si>
  <si>
    <t xml:space="preserve">Cat </t>
  </si>
  <si>
    <t>Nippilltengi 90* 12L</t>
  </si>
  <si>
    <t>Samtengi 12L RF</t>
  </si>
  <si>
    <t xml:space="preserve">Rafsuðuvír TIG fyrir kopar </t>
  </si>
  <si>
    <t xml:space="preserve">Málningarrúlla 180 </t>
  </si>
  <si>
    <t>Málningarrúlla 100</t>
  </si>
  <si>
    <t>Pústklemma 50mm 2''</t>
  </si>
  <si>
    <t>Cat smursía P557500(Baldwin P7003)</t>
  </si>
  <si>
    <t>Glussasía SYNTEQ 25 mic (P164174)</t>
  </si>
  <si>
    <t>Cummins kælivatnssía (P552075)</t>
  </si>
  <si>
    <t>Separ eldsn.sía 00530 FS19733 (SN40004)</t>
  </si>
  <si>
    <t>Glussasía SYNTEQ  (P164166)</t>
  </si>
  <si>
    <t>Glussasía SYNTEQ  (P164168)</t>
  </si>
  <si>
    <t>Glussasía FIBER (P171747)</t>
  </si>
  <si>
    <t>Glussasía CR330/3</t>
  </si>
  <si>
    <t>Cummins loftsía (p181056)</t>
  </si>
  <si>
    <t>KX 37 Eldsneytissía 2 litpappi</t>
  </si>
  <si>
    <t>AQUA Ferskvatnssía 30 MIC Mjó 10"FL</t>
  </si>
  <si>
    <t>Cummins smursía (P553000)</t>
  </si>
  <si>
    <t xml:space="preserve">Glussasía ST-1222 </t>
  </si>
  <si>
    <t>Skrúfur RF 4x30</t>
  </si>
  <si>
    <t>Baldwin BF957-D (P558000)</t>
  </si>
  <si>
    <t xml:space="preserve">Boltar 16-240 </t>
  </si>
  <si>
    <t>Lauskónat. 16 S - 1/2''</t>
  </si>
  <si>
    <t>Lauskónat. 16 S - 1/2'' 90´</t>
  </si>
  <si>
    <t>Lauskónat. 16 S - 1/2'' 90´ RF</t>
  </si>
  <si>
    <t>Lauskónat. 16 S - 1/2'' RF</t>
  </si>
  <si>
    <t>Press tengi 1/2 BSP F</t>
  </si>
  <si>
    <t>Bremsu rör 3/16</t>
  </si>
  <si>
    <t>kr meter</t>
  </si>
  <si>
    <t>Skipavorur ehf 5683601</t>
  </si>
  <si>
    <t>T galvan 18L</t>
  </si>
  <si>
    <t>EVW Galv  45* 18L</t>
  </si>
  <si>
    <t>WE 45*  galv 15LR3/8''</t>
  </si>
  <si>
    <t>Automatic</t>
  </si>
  <si>
    <t>Hulsa 3/4" 4SP og 4SH</t>
  </si>
  <si>
    <t>JIC 5/16''-1/2 HR</t>
  </si>
  <si>
    <t>JIC 5/16''-1/2 HR 90'</t>
  </si>
  <si>
    <t>JIC 5/16''-1/2 nippill</t>
  </si>
  <si>
    <t>Flatface 1 3/16''-3/4 HR</t>
  </si>
  <si>
    <t>Flatface 1 3/16''-3/4 nippill</t>
  </si>
  <si>
    <t>Rafsuðuvír  4,0</t>
  </si>
  <si>
    <t>Boltar 30x200 zink</t>
  </si>
  <si>
    <t>Rö 30 mm.</t>
  </si>
  <si>
    <t xml:space="preserve">Gatagirði 2,0x40 </t>
  </si>
  <si>
    <t>Borskrufa 4,8x32mm</t>
  </si>
  <si>
    <t>Kopar fyrir legu JM 1-15 (36-18)</t>
  </si>
  <si>
    <t>Boltar 4 mm RF</t>
  </si>
  <si>
    <t>Sverðsög</t>
  </si>
  <si>
    <t>Lauskónat. 15L- 1/2'' 90''</t>
  </si>
  <si>
    <t>Lauskónat. 15L- 1/2'' 45''</t>
  </si>
  <si>
    <t>Lauskónat. 15L- 1/2'' RF</t>
  </si>
  <si>
    <t>Lauskónat. 15L- 1/2'' 90'' RF</t>
  </si>
  <si>
    <t>Nippill 15L-1/2</t>
  </si>
  <si>
    <t>Nippill 15L-1/2 RF</t>
  </si>
  <si>
    <t xml:space="preserve">Penslar </t>
  </si>
  <si>
    <t>Penslar 100</t>
  </si>
  <si>
    <t>Penslar 50</t>
  </si>
  <si>
    <t>Rafsuðuvír Bronsil 3,2</t>
  </si>
  <si>
    <t>Verð</t>
  </si>
  <si>
    <t>6308.2srs.c3</t>
  </si>
  <si>
    <t>23028e1.tvpb.c3</t>
  </si>
  <si>
    <t>22216e1.c3</t>
  </si>
  <si>
    <t>180x210x15</t>
  </si>
  <si>
    <t>Asþetti  CFW simrit</t>
  </si>
  <si>
    <t>Kúluloki,Haþf 30S DN 25</t>
  </si>
  <si>
    <t>Háþrýstirör 12 mm</t>
  </si>
  <si>
    <t>Háþrýstirör 16 mm</t>
  </si>
  <si>
    <t>Háþrýstirör 18 mm</t>
  </si>
  <si>
    <t>Háþrýstirör 25 mm</t>
  </si>
  <si>
    <t>Háþrýstirör 30 mm</t>
  </si>
  <si>
    <t>Háþrýstirör 38 mm</t>
  </si>
  <si>
    <t>Háþrýstirör 50 mm</t>
  </si>
  <si>
    <t>Háþrýstirör 60 mm</t>
  </si>
  <si>
    <t xml:space="preserve">Lauskónat. 38S 1 1/4 </t>
  </si>
  <si>
    <t>Lauskónat. 38S 1 1/4 90'</t>
  </si>
  <si>
    <t>Lauskónat. 38S 1 1/4 45'</t>
  </si>
  <si>
    <t>Lýsing</t>
  </si>
  <si>
    <t>Vörur:</t>
  </si>
  <si>
    <t xml:space="preserve">Gúmmí-listi 20x40 svampur </t>
  </si>
  <si>
    <t xml:space="preserve">Gúmmí-listi 30x70 svampur </t>
  </si>
  <si>
    <t>Múrboltar M12x115</t>
  </si>
  <si>
    <t>Múrboltar M12x145</t>
  </si>
  <si>
    <t>Múrboltar M10x95</t>
  </si>
  <si>
    <t>Múrboltar M20x120</t>
  </si>
  <si>
    <t>6206.2rsr.c3</t>
  </si>
  <si>
    <t>L-SY1.11/16tf</t>
  </si>
  <si>
    <t>Nippiltengi 30s- 1 1/2</t>
  </si>
  <si>
    <t>Hulsa 1/4" RF</t>
  </si>
  <si>
    <t>Hulsa 1 1/4'' 4 vira</t>
  </si>
  <si>
    <t>Háþrýstirör 35 mm</t>
  </si>
  <si>
    <t>Rær 12mm</t>
  </si>
  <si>
    <t>Snitt teinn 20 mm RF</t>
  </si>
  <si>
    <t>Rær 8mm</t>
  </si>
  <si>
    <t xml:space="preserve">Snitt teinn 12 mm </t>
  </si>
  <si>
    <t xml:space="preserve">kr stk </t>
  </si>
  <si>
    <t>HF6864</t>
  </si>
  <si>
    <t>SH76121 (HY17032)</t>
  </si>
  <si>
    <t>Múrboltar M10x90 Rf</t>
  </si>
  <si>
    <t>Hringsplitti 95x3,00</t>
  </si>
  <si>
    <t>Jic 9/16 - 1/4</t>
  </si>
  <si>
    <t>Jic 9/16 - 1/4 45*</t>
  </si>
  <si>
    <t>kr notkun</t>
  </si>
  <si>
    <t>40x90x23 Kúlu lega lokuð</t>
  </si>
  <si>
    <t>140x210x53 Venti lega</t>
  </si>
  <si>
    <t xml:space="preserve">80x140x33 Venti lega </t>
  </si>
  <si>
    <t>30x62x16 kúlu lega</t>
  </si>
  <si>
    <t>Búkka lega SY1.11/16 tf</t>
  </si>
  <si>
    <t>Límkítti svart 300ml</t>
  </si>
  <si>
    <t>Skipa málning Hvít 1L</t>
  </si>
  <si>
    <t>Hringsplitti 95 innan</t>
  </si>
  <si>
    <t>Hringsplitti 100 innan</t>
  </si>
  <si>
    <t>Olíuþolið 3mm (Fyrir pakkningu)</t>
  </si>
  <si>
    <t>Lauskónat. 12L-1/2</t>
  </si>
  <si>
    <t>Rö 48 mm.</t>
  </si>
  <si>
    <t>Múrboltar M12x180</t>
  </si>
  <si>
    <t>Kr per stk</t>
  </si>
  <si>
    <t>Bremsuhreinsir LM spray 500 ml</t>
  </si>
  <si>
    <t xml:space="preserve">Sandblasari </t>
  </si>
  <si>
    <t>Profil hringur i flans 2''</t>
  </si>
  <si>
    <t>Profil hringur i flans 1 1/2''</t>
  </si>
  <si>
    <t>Samtengi LEG 12mm</t>
  </si>
  <si>
    <t>Y-tengi LEG enda 12x12mm</t>
  </si>
  <si>
    <t>2206tv.2srs</t>
  </si>
  <si>
    <t>Veltilega lokuð 30x62x20</t>
  </si>
  <si>
    <t>Bobbingur  Grun</t>
  </si>
  <si>
    <t>Handþvottakrem WURTH 4000ml</t>
  </si>
  <si>
    <t>Samtengi 10L RF</t>
  </si>
  <si>
    <t xml:space="preserve">Hné 16 L </t>
  </si>
  <si>
    <t>T-tengi 16S RF</t>
  </si>
  <si>
    <t>Háþrýstirör 16 mm RF</t>
  </si>
  <si>
    <t xml:space="preserve">Lauskónat. 10 L-3/8 RF </t>
  </si>
  <si>
    <t>650mm/26"</t>
  </si>
  <si>
    <t>Háþrýstirör 10 mm RF</t>
  </si>
  <si>
    <t>BSP nippill 1/2''-3/8''</t>
  </si>
  <si>
    <t>Boltar Sexkantbolti 24x180mm</t>
  </si>
  <si>
    <t>Rafsuðuvír 1,2mm 309</t>
  </si>
  <si>
    <t xml:space="preserve">Synteq FBO (P171568) </t>
  </si>
  <si>
    <t>Bíll lesinn í tölvu</t>
  </si>
  <si>
    <t>Lega NJ210ESC/C3 50x90x20</t>
  </si>
  <si>
    <t>Press tengi 3/8 BSP F</t>
  </si>
  <si>
    <t>Press tengi 3/8 BSP m RF</t>
  </si>
  <si>
    <t>Press tengi 3/8 BSP F 90' RF</t>
  </si>
  <si>
    <t>Press tengi 3/8 BSP F RF</t>
  </si>
  <si>
    <t>Kopar fyrir legu JM 1-15 (142-98)</t>
  </si>
  <si>
    <t>Kopar fyrir legu JM 1-15 (132-78)</t>
  </si>
  <si>
    <t>Kopar fyrir legu JM 1-15 (132-98)</t>
  </si>
  <si>
    <t>Samtengi 16s RF</t>
  </si>
  <si>
    <t>Samtengi 16s RF 90*</t>
  </si>
  <si>
    <t>Rörafesting PVC 16mm</t>
  </si>
  <si>
    <t>Yfirplata Rf Gr.2</t>
  </si>
  <si>
    <t xml:space="preserve">Udirplata RF Suðu Gr.2 </t>
  </si>
  <si>
    <t>Skrúfur RF 4x60</t>
  </si>
  <si>
    <t xml:space="preserve">Valvoline SYNPOWER  5w-30 </t>
  </si>
  <si>
    <t xml:space="preserve">Valvoline ALL-Climate 10W-40 </t>
  </si>
  <si>
    <t>Rær 24 mm</t>
  </si>
  <si>
    <t>Rær 24mm RF</t>
  </si>
  <si>
    <t>Rær 20mm RF</t>
  </si>
  <si>
    <t>Pakkdós NBR70x110x10</t>
  </si>
  <si>
    <t>Silikon RTV Sprauta svört 200ml.</t>
  </si>
  <si>
    <t xml:space="preserve">Vatnskassaþéttir 150g </t>
  </si>
  <si>
    <t>Gaskútur 2 litra</t>
  </si>
  <si>
    <t>kr per send.</t>
  </si>
  <si>
    <t>BL ,Hekla ,ofl</t>
  </si>
  <si>
    <t xml:space="preserve">Með Ragnar og Askell </t>
  </si>
  <si>
    <t>Rær 16mm</t>
  </si>
  <si>
    <t xml:space="preserve">Rær 20mm </t>
  </si>
  <si>
    <t>O-hring 129.54x7</t>
  </si>
  <si>
    <t>O-hring 145.42x7</t>
  </si>
  <si>
    <t>O-hring 183.52x7</t>
  </si>
  <si>
    <t>Adam</t>
  </si>
  <si>
    <t xml:space="preserve">01 Dekkjaskipti smábílar/venj. bílar </t>
  </si>
  <si>
    <t xml:space="preserve">02 Dekkjaskipti Jeppar </t>
  </si>
  <si>
    <t>per bíl</t>
  </si>
  <si>
    <t xml:space="preserve">kr dekk </t>
  </si>
  <si>
    <t>Valvoline TDL GL-4 GL-5 75W-90</t>
  </si>
  <si>
    <t>Paulsen</t>
  </si>
  <si>
    <t xml:space="preserve">Valvoline All-Fleet extra 15W-40 </t>
  </si>
  <si>
    <t>O-hring 100x6</t>
  </si>
  <si>
    <t>O-hring 145x6</t>
  </si>
  <si>
    <t>O-hring 85x6</t>
  </si>
  <si>
    <t>Usit HR BSP 5/8´´</t>
  </si>
  <si>
    <t>Nippill 16L-1/2 RF</t>
  </si>
  <si>
    <t>Nippill 10L - 1/4" RF</t>
  </si>
  <si>
    <t>Nippill 8L - 1/4" RF</t>
  </si>
  <si>
    <t>Lauskónat. 12S-3/8 RF 90´´</t>
  </si>
  <si>
    <t>Lauskónat. 10 L-1/4 90</t>
  </si>
  <si>
    <t>Lauskónat. 10 L-1/4 ´RF</t>
  </si>
  <si>
    <t>Lauskónat. 10 L-1/4 90 RF</t>
  </si>
  <si>
    <t xml:space="preserve">Nippill 10L - 1/4" </t>
  </si>
  <si>
    <t>Nippill 8L - 1/4"</t>
  </si>
  <si>
    <t>Nippill 6L - 1/4"</t>
  </si>
  <si>
    <t xml:space="preserve">Lauskónat. 6 L-1/4 </t>
  </si>
  <si>
    <t xml:space="preserve">Lauskónat. 6 L-1/4 90 </t>
  </si>
  <si>
    <t>Lauskónat. 8 L-1/4 90 RF</t>
  </si>
  <si>
    <t>Lauskónat. 8 L-1/4  RF</t>
  </si>
  <si>
    <t xml:space="preserve">Lauskónat. 8 L-1/4  </t>
  </si>
  <si>
    <t>Lauskónat. 8 L-1/4  90´</t>
  </si>
  <si>
    <t>Lauskónat. 15L- 3/8''</t>
  </si>
  <si>
    <t>BSP Laus Ró 1/4'' 90</t>
  </si>
  <si>
    <r>
      <t xml:space="preserve">Dewalt Hersluvél 18v XR 1/2" </t>
    </r>
    <r>
      <rPr>
        <b/>
        <sz val="11"/>
        <color theme="1"/>
        <rFont val="Calibri"/>
        <family val="2"/>
        <scheme val="minor"/>
      </rPr>
      <t>AV</t>
    </r>
  </si>
  <si>
    <r>
      <t xml:space="preserve">Metabo Borvel </t>
    </r>
    <r>
      <rPr>
        <b/>
        <sz val="11"/>
        <color theme="1"/>
        <rFont val="Calibri"/>
        <family val="2"/>
        <scheme val="minor"/>
      </rPr>
      <t>AV</t>
    </r>
  </si>
  <si>
    <r>
      <t xml:space="preserve">BJC-998 1'' Lofthersluvél 5000Nn </t>
    </r>
    <r>
      <rPr>
        <b/>
        <sz val="11"/>
        <color theme="1"/>
        <rFont val="Calibri"/>
        <family val="2"/>
        <scheme val="minor"/>
      </rPr>
      <t>AV</t>
    </r>
  </si>
  <si>
    <r>
      <t xml:space="preserve">Satra 1/2'' Lofthersluvél 1500Nn </t>
    </r>
    <r>
      <rPr>
        <b/>
        <sz val="11"/>
        <color theme="1"/>
        <rFont val="Calibri"/>
        <family val="2"/>
        <scheme val="minor"/>
      </rPr>
      <t>AV</t>
    </r>
  </si>
  <si>
    <t xml:space="preserve">Sandblásturskassi 990L </t>
  </si>
  <si>
    <t>Ufo 100w</t>
  </si>
  <si>
    <t>Ufo 200w</t>
  </si>
  <si>
    <t>Varmadæla 5kw Haiece</t>
  </si>
  <si>
    <t>Nexpro 200w</t>
  </si>
  <si>
    <t>Handtjakkur 2.3t</t>
  </si>
  <si>
    <t xml:space="preserve">kr sett </t>
  </si>
  <si>
    <t>O-hring 110x6</t>
  </si>
  <si>
    <t>O-hring 105x6</t>
  </si>
  <si>
    <t>klst/stk</t>
  </si>
  <si>
    <t>Magn</t>
  </si>
  <si>
    <t>Hvað gert;</t>
  </si>
  <si>
    <t xml:space="preserve">Verð  </t>
  </si>
  <si>
    <t>Frekari útskýringar:</t>
  </si>
  <si>
    <t>Klst</t>
  </si>
  <si>
    <t>Varmadælu einagrun rör 1/2 - 1/4</t>
  </si>
  <si>
    <t>2020 DV</t>
  </si>
  <si>
    <t>2020 NV</t>
  </si>
  <si>
    <t>2021 DV</t>
  </si>
  <si>
    <t>2021 NV</t>
  </si>
  <si>
    <t>Til útreikninga á fermetraverði:  (Breyta gul-lituðu reitunum)</t>
  </si>
  <si>
    <t>Vélsmiðja Grundarfjarðar - Fylgiskjal</t>
  </si>
  <si>
    <t>Verð per m´2</t>
  </si>
  <si>
    <t>seldir m´2</t>
  </si>
  <si>
    <t>Vinna; hvað margar klst og hvað notað:</t>
  </si>
  <si>
    <t>Kaupandi:</t>
  </si>
  <si>
    <t>Breyta í hvert skipti</t>
  </si>
  <si>
    <t>Breyta einu sinni á ári</t>
  </si>
  <si>
    <t>Fylgir öðrum breytingum</t>
  </si>
  <si>
    <t>m´2</t>
  </si>
  <si>
    <t>Breytt</t>
  </si>
  <si>
    <t>Allt hægra megin við svarta strikið er til útreikninga/útskýringa, prentast ekki út.</t>
  </si>
  <si>
    <t>Teg</t>
  </si>
  <si>
    <t xml:space="preserve">w5w </t>
  </si>
  <si>
    <t>H16L+ 12v 19W</t>
  </si>
  <si>
    <t>D2s Xenon 4150k</t>
  </si>
  <si>
    <t>Ryðolia Penetrating 500ml</t>
  </si>
  <si>
    <t>Bilanaust</t>
  </si>
  <si>
    <t>Pakkdós NBR 40x90x10</t>
  </si>
  <si>
    <t>Pakkdós NBR 50x90x10</t>
  </si>
  <si>
    <t>Slanga 1/2" Loft 13/20mm</t>
  </si>
  <si>
    <t xml:space="preserve">Hulsa 1/2'' PTFE </t>
  </si>
  <si>
    <t xml:space="preserve">Hulsa 3/4" RF </t>
  </si>
  <si>
    <t xml:space="preserve">BSP 3/4 - 3/4 90' RF </t>
  </si>
  <si>
    <t xml:space="preserve">Háþrýstirör 12 mm RF </t>
  </si>
  <si>
    <t xml:space="preserve">Háþrýstirör 15 mm RF </t>
  </si>
  <si>
    <t>JIC 1 1/16''-3/4 ´´ RF</t>
  </si>
  <si>
    <t>JIC 1 1/2''-3/4 ´</t>
  </si>
  <si>
    <t>JIC 1 1/2''-3/4 ´ 90´´</t>
  </si>
  <si>
    <t>JIC 9/16 - 3/8</t>
  </si>
  <si>
    <t>JIC 9/16 - 3/8 nippill</t>
  </si>
  <si>
    <t>JIC 9/16 - 3/8 90</t>
  </si>
  <si>
    <t>Alpex pressa Remsa</t>
  </si>
  <si>
    <t xml:space="preserve">kr  per </t>
  </si>
  <si>
    <t>O-hring 85x5</t>
  </si>
  <si>
    <t xml:space="preserve">Vörunumer </t>
  </si>
  <si>
    <t>Vöruheiti</t>
  </si>
  <si>
    <t xml:space="preserve">Verð </t>
  </si>
  <si>
    <t>349 3830 12 2</t>
  </si>
  <si>
    <t>349 3830 12 6</t>
  </si>
  <si>
    <t>349 3830 12 9</t>
  </si>
  <si>
    <t>GÚMMIÞÉTTING FYRIR KERRUTENGI</t>
  </si>
  <si>
    <t>349 3832 12 6</t>
  </si>
  <si>
    <t>349 5410 66</t>
  </si>
  <si>
    <t>349 5421 10 1</t>
  </si>
  <si>
    <t>349 5421 5 1</t>
  </si>
  <si>
    <t>349 6100 1600</t>
  </si>
  <si>
    <t>349 6100 1620</t>
  </si>
  <si>
    <t>349 6100 1703</t>
  </si>
  <si>
    <t>349 6100 1740</t>
  </si>
  <si>
    <t>349 6100 1742</t>
  </si>
  <si>
    <t>349 6100 1760</t>
  </si>
  <si>
    <t>Breytistykki 13 í 7-pinna</t>
  </si>
  <si>
    <t>ÞVOTTASVAMPUR BLÁR 120X65mm</t>
  </si>
  <si>
    <t>ÖRTREFJAKLÚTAR 5 Í PAKKA</t>
  </si>
  <si>
    <t>BENSÍNBRÚSI M/STÚT 10L</t>
  </si>
  <si>
    <t>BENSÍNBRÚSI M/STÚT 5 LÍTRA</t>
  </si>
  <si>
    <t>GLERHREINSIR R530 400ML</t>
  </si>
  <si>
    <t>INNRÉTTINGAHREINSIR R529 500ML</t>
  </si>
  <si>
    <t>ÁKLÆÐAHREISNIR R561 400ML</t>
  </si>
  <si>
    <t>GLERHREINSIR R564 500ML</t>
  </si>
  <si>
    <t>FELGUHREINSIR-GEL R514 500ML</t>
  </si>
  <si>
    <t xml:space="preserve">FLUGNAHREINSIR R565 500ML </t>
  </si>
  <si>
    <t>349 6100 1775</t>
  </si>
  <si>
    <t>349 6108 1680</t>
  </si>
  <si>
    <t>349 6100 1791</t>
  </si>
  <si>
    <t>349 6118 0914</t>
  </si>
  <si>
    <t>349 6130 1890</t>
  </si>
  <si>
    <t>349 6508 5570</t>
  </si>
  <si>
    <t>349 6510 5005</t>
  </si>
  <si>
    <t>349 6518 5000</t>
  </si>
  <si>
    <t>349 6520 5750</t>
  </si>
  <si>
    <t>349 6538 1500</t>
  </si>
  <si>
    <t>349 6708 0048</t>
  </si>
  <si>
    <t>349 6718 0860</t>
  </si>
  <si>
    <t>ALHLIÐAHREISNIR R550 5 lítra</t>
  </si>
  <si>
    <t>SPRAY BÓN P346 500ML</t>
  </si>
  <si>
    <t>DEKKJAKVOÐA GLANS P320 400ML</t>
  </si>
  <si>
    <t>BREMSUHREINSIR R510 600ml</t>
  </si>
  <si>
    <t>LYKTAREYÐIR P330 400ML</t>
  </si>
  <si>
    <t>ALHLIÐASPRAYOLÍA S402 500m</t>
  </si>
  <si>
    <t>ÁLFEITI S424 200ml</t>
  </si>
  <si>
    <t>KOPAR SPRAY S425 300ML</t>
  </si>
  <si>
    <t>LÁSA OG SMUROLÍA S407 300ML</t>
  </si>
  <si>
    <t>SILICONSPRAY S420 500ml</t>
  </si>
  <si>
    <t>BLACK MAGIC S411 400ml 12</t>
  </si>
  <si>
    <t>KONTAKT-SPRAY 300ML</t>
  </si>
  <si>
    <t>Verð m/vsk</t>
  </si>
  <si>
    <t>GECKO ILMEÐLA GRÆNT TE</t>
  </si>
  <si>
    <t>GECKO ILMEÐLA HVÍT GREIP</t>
  </si>
  <si>
    <t>SPEGLATÁSLUR - JARÐARBERJA</t>
  </si>
  <si>
    <t>SPEGLATÁSLUR - OUTDOOR BREEZE</t>
  </si>
  <si>
    <t>SPEGLATÁSLUR - VANILLU</t>
  </si>
  <si>
    <t>RAIN-X ANTI FOG ÞURRKUR 20STK</t>
  </si>
  <si>
    <t>ÞURRKUBLAÐ GRIND - 28"/700mm</t>
  </si>
  <si>
    <t>ÞURRKUBLAÐ GRIND - 26"/650mm</t>
  </si>
  <si>
    <t>ÞURRKUBLAÐ GRIND - 24"/600mm</t>
  </si>
  <si>
    <t>ÞURRKUBLAÐ GRIND - 22"/550mm</t>
  </si>
  <si>
    <t>ÞURRKUBLAÐ GRIND -21´´/530mm</t>
  </si>
  <si>
    <t>ÞURRKUBLAÐ GRIND - 20"/500mm</t>
  </si>
  <si>
    <t>ÞURRKUBLAÐ GRIND - 19"/475mm</t>
  </si>
  <si>
    <t>ÞURRKUBLAÐ GRIND - 18"/450mm</t>
  </si>
  <si>
    <t>ÞURRKUBLAÐ GRIND - 17"/430mm</t>
  </si>
  <si>
    <t>ÞURRKUBLAÐ GRIND - 16"/400mm</t>
  </si>
  <si>
    <t>ÞURRKUBLAÐ GRIND - 15"/380mm</t>
  </si>
  <si>
    <t>ÞURRKUBLAÐ GRIND - 14"/350mm</t>
  </si>
  <si>
    <t>RAIN-X RAIN REPELLENT 200ml</t>
  </si>
  <si>
    <t>RAIN-X ANTI FOG 200ml</t>
  </si>
  <si>
    <t>ÞURRKUBLAÐ GRIND - 13"/323mm</t>
  </si>
  <si>
    <t>ÞURRKUBLAÐ GRIND - 11"/275mm</t>
  </si>
  <si>
    <t>ADBLUE 10L Förch</t>
  </si>
  <si>
    <t>RAFTÆKJHREINSIR R570 400ML</t>
  </si>
  <si>
    <t>349 6718 0880</t>
  </si>
  <si>
    <t>349 6750 7081</t>
  </si>
  <si>
    <t>BW11C</t>
  </si>
  <si>
    <t>BW13C</t>
  </si>
  <si>
    <t>BW14C</t>
  </si>
  <si>
    <t>BW15C</t>
  </si>
  <si>
    <t>BW16C</t>
  </si>
  <si>
    <t>BW17C</t>
  </si>
  <si>
    <t>BW18C</t>
  </si>
  <si>
    <t>BW19C</t>
  </si>
  <si>
    <t>BW20C</t>
  </si>
  <si>
    <t>BW21C</t>
  </si>
  <si>
    <t>BW22C</t>
  </si>
  <si>
    <t>BW24C</t>
  </si>
  <si>
    <t>BW26C</t>
  </si>
  <si>
    <t>BW28C</t>
  </si>
  <si>
    <t>KR80199200</t>
  </si>
  <si>
    <t>KR81199200</t>
  </si>
  <si>
    <t>KR81199WIPE</t>
  </si>
  <si>
    <t>KRCECOF-23</t>
  </si>
  <si>
    <t>KRECOF-28</t>
  </si>
  <si>
    <t>KRECOF-7</t>
  </si>
  <si>
    <t>KRGECK-118</t>
  </si>
  <si>
    <t>KRGECK-13</t>
  </si>
  <si>
    <t xml:space="preserve">AB Varahlutir </t>
  </si>
  <si>
    <t xml:space="preserve">Paulsen </t>
  </si>
  <si>
    <t>102 SF 16</t>
  </si>
  <si>
    <t>SEAFOAM SPISSAKREINSI BENSIN/DIESEL</t>
  </si>
  <si>
    <t>SMURSTUTUR 512/G STOR G1/8'</t>
  </si>
  <si>
    <t>KOPPAFEITI MULTI RED 2 400GR</t>
  </si>
  <si>
    <t>1027-1</t>
  </si>
  <si>
    <t>328AS11</t>
  </si>
  <si>
    <t>10275-2110</t>
  </si>
  <si>
    <t xml:space="preserve">Startsprey 500 Ml </t>
  </si>
  <si>
    <t>Pakkn-lim Red Hi Temp 3oz.</t>
  </si>
  <si>
    <t>Lim Super Glue 2gr</t>
  </si>
  <si>
    <t>WD-40 Straw 3 oz.</t>
  </si>
  <si>
    <t>WD-40 Smart Straw Ryðolia 8 oz.</t>
  </si>
  <si>
    <t>Fluid film spreu 11.75oz- 333gr</t>
  </si>
  <si>
    <t xml:space="preserve">All- Climate 5w/40 1L </t>
  </si>
  <si>
    <t>All- Climate 5W/40 5L</t>
  </si>
  <si>
    <t>All- Climate 10W/40 1L</t>
  </si>
  <si>
    <t>All- Climate 10w/40 5L</t>
  </si>
  <si>
    <t>All- Climate C2/C3 5w/30 1L</t>
  </si>
  <si>
    <t>All- Climate C2/C3 5w/30 5L</t>
  </si>
  <si>
    <t xml:space="preserve">All- Fleet Extra 15W/40 5 L </t>
  </si>
  <si>
    <t>Velatuskur 10kg</t>
  </si>
  <si>
    <t>Frostlög Multi 1L</t>
  </si>
  <si>
    <t>Frostlög Multi 5L</t>
  </si>
  <si>
    <t>Ruðuvokvi /hreinsi 5L</t>
  </si>
  <si>
    <t xml:space="preserve">Startkapplar 20feet </t>
  </si>
  <si>
    <t>1021034A</t>
  </si>
  <si>
    <t>047309K50</t>
  </si>
  <si>
    <t>035EJS001</t>
  </si>
  <si>
    <t>Sprautubrusi 1000ml</t>
  </si>
  <si>
    <t xml:space="preserve">Smursprauta 75/PKm/röri umeta </t>
  </si>
  <si>
    <t>Smurbarki 300mm/1000bar</t>
  </si>
  <si>
    <t>Dekkjaviðgerð sett SLIME</t>
  </si>
  <si>
    <t>Dekkja tappar 5 stk a spjaldi</t>
  </si>
  <si>
    <t>Pökkunarteip Glær 50mmx66m 3M</t>
  </si>
  <si>
    <t>Barnasessa i bil</t>
  </si>
  <si>
    <t>Bon Premium FAST WAX 473ml</t>
  </si>
  <si>
    <t>Bon Formula1 Metallic 473 ml</t>
  </si>
  <si>
    <t>Vinylhreinsir CITRUS 315ml</t>
  </si>
  <si>
    <t>Vinylhreinsir STRAWBERRY 315ml</t>
  </si>
  <si>
    <t>Rispueyðir Formula1 207ml</t>
  </si>
  <si>
    <t>Bon DRY BRITE Formula1 16oz</t>
  </si>
  <si>
    <t>Felguhreinsir Formula1  680ml</t>
  </si>
  <si>
    <t>Massi F/Aðalljos Formula1 237ml</t>
  </si>
  <si>
    <t>Bonklutur SUPERSHINE 2 stk.</t>
  </si>
  <si>
    <t>Felgubrusti SUPER WAND</t>
  </si>
  <si>
    <t xml:space="preserve">Vaskaskinn 43x32 </t>
  </si>
  <si>
    <t>53019MMB</t>
  </si>
  <si>
    <t>53019MMR</t>
  </si>
  <si>
    <t>53019MMW</t>
  </si>
  <si>
    <t>099ER001</t>
  </si>
  <si>
    <t>102U1P10101</t>
  </si>
  <si>
    <t>102U1P10311</t>
  </si>
  <si>
    <t>Handþvottakrem Gul 4.5kg</t>
  </si>
  <si>
    <t xml:space="preserve">Handpumpa fyrir Handþvottakrem </t>
  </si>
  <si>
    <t>Spartl Polyester 250gr</t>
  </si>
  <si>
    <t>Spartl m/trefjum og herði  250gr.</t>
  </si>
  <si>
    <t>Spartl poliester 0.5kg</t>
  </si>
  <si>
    <t>Trefjaplast sett 1 kg</t>
  </si>
  <si>
    <t>Veggstandur fyrir Hand cleaner</t>
  </si>
  <si>
    <t>Trekt m/barka 27cm</t>
  </si>
  <si>
    <t>Dekkjakvoða Tyre Repair 500ml</t>
  </si>
  <si>
    <t>Kerrutengi 7 pola Hann Al</t>
  </si>
  <si>
    <t>Kerrutengi 7 pola Hun Al</t>
  </si>
  <si>
    <t>Einangrunarband Svart</t>
  </si>
  <si>
    <t>Einangrunarband Rautt</t>
  </si>
  <si>
    <t>Einangrunarband Hvitt</t>
  </si>
  <si>
    <t>Strekkiband 2000kg 5m 35mm</t>
  </si>
  <si>
    <t xml:space="preserve">Strekkiband 5m 2000kr m/krokur </t>
  </si>
  <si>
    <t>Tjöru og Oliuhreinsir 1L.</t>
  </si>
  <si>
    <t>Felgulakk sprey SILFUR 500ml</t>
  </si>
  <si>
    <t xml:space="preserve">Pappirsþurrkur SCOTT </t>
  </si>
  <si>
    <t xml:space="preserve">Lim Super Glue Brush On 5gr </t>
  </si>
  <si>
    <t xml:space="preserve"> 39071-094</t>
  </si>
  <si>
    <t>39053-094</t>
  </si>
  <si>
    <t>39056-094</t>
  </si>
  <si>
    <t>38967-094</t>
  </si>
  <si>
    <t>39033-094</t>
  </si>
  <si>
    <t>38931-094</t>
  </si>
  <si>
    <t>40015EN-521</t>
  </si>
  <si>
    <t>40014EN-521</t>
  </si>
  <si>
    <t>40010EN-521</t>
  </si>
  <si>
    <t>52736-525</t>
  </si>
  <si>
    <t>52738-525</t>
  </si>
  <si>
    <t>52739-525</t>
  </si>
  <si>
    <t>53340-525</t>
  </si>
  <si>
    <t>53341-525</t>
  </si>
  <si>
    <t>53339-525</t>
  </si>
  <si>
    <t>53343-525</t>
  </si>
  <si>
    <t>53139-525</t>
  </si>
  <si>
    <t>53140-525</t>
  </si>
  <si>
    <t>52814-525</t>
  </si>
  <si>
    <t>50187-525</t>
  </si>
  <si>
    <t>51793-525</t>
  </si>
  <si>
    <t>51780-525</t>
  </si>
  <si>
    <t>51796-525</t>
  </si>
  <si>
    <t>81878-571</t>
  </si>
  <si>
    <t>81422-571</t>
  </si>
  <si>
    <t>29132-571</t>
  </si>
  <si>
    <t>80335-571</t>
  </si>
  <si>
    <t>24206-571</t>
  </si>
  <si>
    <t>603079-555</t>
  </si>
  <si>
    <t>289989-555</t>
  </si>
  <si>
    <t>85080-571</t>
  </si>
  <si>
    <t>85915-571</t>
  </si>
  <si>
    <t>20539-571</t>
  </si>
  <si>
    <t>36106-1150</t>
  </si>
  <si>
    <t>36105-1150</t>
  </si>
  <si>
    <t>36107-1150</t>
  </si>
  <si>
    <t>36108-1150</t>
  </si>
  <si>
    <t>36109-1150</t>
  </si>
  <si>
    <t>36110-1150</t>
  </si>
  <si>
    <t>36170-1150</t>
  </si>
  <si>
    <t>03009-1150</t>
  </si>
  <si>
    <t>38011-1150</t>
  </si>
  <si>
    <t>34077-1150</t>
  </si>
  <si>
    <t>03004-1150</t>
  </si>
  <si>
    <t>13401-1150</t>
  </si>
  <si>
    <t>1000-524</t>
  </si>
  <si>
    <t>341329-1481</t>
  </si>
  <si>
    <t>51181-525</t>
  </si>
  <si>
    <t>66980-094</t>
  </si>
  <si>
    <t>51768-525</t>
  </si>
  <si>
    <t>52813-525</t>
  </si>
  <si>
    <t>53144-525</t>
  </si>
  <si>
    <t>51777-525</t>
  </si>
  <si>
    <t>53099-525</t>
  </si>
  <si>
    <t>IC111-521</t>
  </si>
  <si>
    <t>38993-094</t>
  </si>
  <si>
    <t>38989-094</t>
  </si>
  <si>
    <t>38981-094</t>
  </si>
  <si>
    <t>38985-094</t>
  </si>
  <si>
    <t>70116-094</t>
  </si>
  <si>
    <t>52811-525</t>
  </si>
  <si>
    <t>53031-525</t>
  </si>
  <si>
    <t>51783-525</t>
  </si>
  <si>
    <t>52744-525</t>
  </si>
  <si>
    <t>41523-094</t>
  </si>
  <si>
    <t>5022403-063</t>
  </si>
  <si>
    <t>35213-094</t>
  </si>
  <si>
    <t>35207-094</t>
  </si>
  <si>
    <t>92089-670</t>
  </si>
  <si>
    <t>92088-670</t>
  </si>
  <si>
    <t>090201-555</t>
  </si>
  <si>
    <t>090204-555</t>
  </si>
  <si>
    <t>090206-555</t>
  </si>
  <si>
    <t>090301-555</t>
  </si>
  <si>
    <t>090303-555</t>
  </si>
  <si>
    <t>090407-555</t>
  </si>
  <si>
    <t>090509-555</t>
  </si>
  <si>
    <t>90203-555</t>
  </si>
  <si>
    <t>090205-555</t>
  </si>
  <si>
    <t>090300-555</t>
  </si>
  <si>
    <t>090505-555</t>
  </si>
  <si>
    <t>090563-555</t>
  </si>
  <si>
    <t>000007-555</t>
  </si>
  <si>
    <t>3110054-948</t>
  </si>
  <si>
    <t>40079EG-521</t>
  </si>
  <si>
    <t>72157-094</t>
  </si>
  <si>
    <t>51795-525</t>
  </si>
  <si>
    <t>Vindlakveikjari 12v m/ljósi</t>
  </si>
  <si>
    <t>Ahliða tengi í sígarettutengi 12/24V</t>
  </si>
  <si>
    <t>Fjöltengi tvöfalt í kveikjara</t>
  </si>
  <si>
    <t>Sígrettutengi tvöfalt með USB teng</t>
  </si>
  <si>
    <t>Sigarettutengi 12/24 V -með loki innstun</t>
  </si>
  <si>
    <t>Kapall, USB í Micro USB, 100 cm</t>
  </si>
  <si>
    <t>Armor All bónpúðar 3 stk. handfang fylgi</t>
  </si>
  <si>
    <t>Skordýra- tjörusvampur</t>
  </si>
  <si>
    <t>Míkrofíberklútar, 6 stk. í rúllu</t>
  </si>
  <si>
    <t>Áklæðahreinsir með bursta 400 ml.</t>
  </si>
  <si>
    <t>Teppa- mottuhreinsir með bursta</t>
  </si>
  <si>
    <t>Leður hreinsir áburður með bursta</t>
  </si>
  <si>
    <t>Keramik sápubón Wash Wax 1,42 ltr.</t>
  </si>
  <si>
    <t>Keramik Polish Wax 500 ml.</t>
  </si>
  <si>
    <t>Keramik blautbón 500 ml.</t>
  </si>
  <si>
    <t>Keramik gljái vörn 500 ml.</t>
  </si>
  <si>
    <t>Hraðbón Liquid Shine, 500ml</t>
  </si>
  <si>
    <t>Hraðbón fyrir svarta bíla</t>
  </si>
  <si>
    <t>Gljái fyrir mælaborð</t>
  </si>
  <si>
    <t>Bón í dós, Paste, 400gr</t>
  </si>
  <si>
    <t>Hreinsiefni fyrir leður 500ml.</t>
  </si>
  <si>
    <t>Bón, Carnuba Car Wax, 500ml</t>
  </si>
  <si>
    <t>Hreinsibón Renew Polish 500 ml.</t>
  </si>
  <si>
    <t>Háhitaþolið pakkn.lím "Ultra Copper"</t>
  </si>
  <si>
    <t>Pakkningaefni PX27BR 3oz RTV silikon</t>
  </si>
  <si>
    <t>Pakkn.efni F/mótorhjól/snjósleða 2,7oz /</t>
  </si>
  <si>
    <t>Hljóðkúta-púströrs þéttiefni 3oz / 86gr</t>
  </si>
  <si>
    <t>Gengjulím 2,5ml blátt</t>
  </si>
  <si>
    <t>Ryðbreytir Presto 100ml.</t>
  </si>
  <si>
    <t>Ryðbreytir Presto 400ml</t>
  </si>
  <si>
    <t>Pakkningaefni silikon Ultra Black RTV 26</t>
  </si>
  <si>
    <t>Sílikon háhitaþolið rautt RTV úðabrúsi</t>
  </si>
  <si>
    <t>Innspýtingahreinsir bensín 250 m</t>
  </si>
  <si>
    <t>Diesel innspýtingahreinsir, 250ml</t>
  </si>
  <si>
    <t>Vatnskassahreinsir 250mli</t>
  </si>
  <si>
    <t>Vatnskassaþéttir 250ml</t>
  </si>
  <si>
    <t>Olíubætiefni 250ml Oil Treatment</t>
  </si>
  <si>
    <t>Olíulekaþéttir 250ml</t>
  </si>
  <si>
    <t>Vélahreinsir</t>
  </si>
  <si>
    <t>Legufeiti, Ball Bearing Grease, 60gr. t</t>
  </si>
  <si>
    <t>Keðjuolía fyrir mótorhjól í 400ml úðabrú</t>
  </si>
  <si>
    <t>Koparfeiti Copper + Plus 600gr. dós</t>
  </si>
  <si>
    <t>Koppafeiti, Lithep Grease EP 2. 400 gr.</t>
  </si>
  <si>
    <t>Feiti, Labora Grease, 400gr. hylki</t>
  </si>
  <si>
    <t>Autosol Metal Polish 75ml</t>
  </si>
  <si>
    <t>Þjófavörn fyrir tengivagn, læsing á kúlu</t>
  </si>
  <si>
    <t>Dekkjakvoða Finilec 500ml</t>
  </si>
  <si>
    <t>Bensínbrúsi 5 ltr. með barka</t>
  </si>
  <si>
    <t>Hreinsiefni fyrir aðalljós</t>
  </si>
  <si>
    <t>Vatnsfráhrindandi glerfilma</t>
  </si>
  <si>
    <t>Dekkja_x0002_stuðarahreinsir, 500 ml</t>
  </si>
  <si>
    <t>Stuðarasverta, Black in a Flash, 500ml</t>
  </si>
  <si>
    <t>Öflugur lyktareyðir</t>
  </si>
  <si>
    <t>Vaskaskinn úr gerfiefni</t>
  </si>
  <si>
    <t>Tengivagnatengi 12V 7/13 póla plast</t>
  </si>
  <si>
    <t>Tengivagnatengi 12V 13/7 póla plast stut</t>
  </si>
  <si>
    <t>Tengivagnatengi 7 póla 12V hann</t>
  </si>
  <si>
    <t>Tengivagnatengi 12V 7 póla hún plast</t>
  </si>
  <si>
    <t>Startkaplar 200amp. 2,5 metrar</t>
  </si>
  <si>
    <t>Felguhreinsir Redline Wheel Clean 500 ml</t>
  </si>
  <si>
    <t>Hreinsiefni tjöru skordýrasápa "Bug</t>
  </si>
  <si>
    <t>Ahliða hreinsir að innan</t>
  </si>
  <si>
    <t>Plast glerhreinsir Dash Glass</t>
  </si>
  <si>
    <t>Kerruljós segulfesting 7,5 mtr. kap.</t>
  </si>
  <si>
    <t>Rúðusápa 32ML Peach.</t>
  </si>
  <si>
    <t>Ilmur í glasi klassísk vanilla</t>
  </si>
  <si>
    <t>lmur í glasi cherry</t>
  </si>
  <si>
    <t>Ilmspjald, Vanilla</t>
  </si>
  <si>
    <t>Ilmspjald, Black</t>
  </si>
  <si>
    <t>Smurefni PTFE dry sprey 500ml</t>
  </si>
  <si>
    <t>Feiti Hvít sprey PTFE 500ml</t>
  </si>
  <si>
    <t>Multi Sprey 500ml alhliða olía</t>
  </si>
  <si>
    <t>Koparfeiti sprey 500ml</t>
  </si>
  <si>
    <t>Ryðolía 500ml</t>
  </si>
  <si>
    <t>Snitt og borolía 500ml úðabrúsi</t>
  </si>
  <si>
    <t>Iðnaðarhreinsir 500ml sprey</t>
  </si>
  <si>
    <t>Feiti PTFE sprey 500 ml</t>
  </si>
  <si>
    <t>Keðjufeiti í 500ml úðabrúsa</t>
  </si>
  <si>
    <t>Black Oil spray 500 ml</t>
  </si>
  <si>
    <t>Motip rafhreinsir 500ml</t>
  </si>
  <si>
    <t>Bremsuhreinsir 500ml Power Brake Cleaner</t>
  </si>
  <si>
    <t>Bón, Turtle Original Car Wax 500 ml</t>
  </si>
  <si>
    <t>Loftdæla 12V 45 ltr./mín. 100 PS</t>
  </si>
  <si>
    <t>Þvottakústur, Flow-Thru Telescopic Brush</t>
  </si>
  <si>
    <t>Svampur, stór, hágæða 22cm langur</t>
  </si>
  <si>
    <t>Tectyl spray svart 500ml</t>
  </si>
  <si>
    <t>Intact Race Power 12V 44ah 420en h+</t>
  </si>
  <si>
    <t xml:space="preserve">Vorur </t>
  </si>
  <si>
    <t>Intact Premium  12V 100ah 900en h+</t>
  </si>
  <si>
    <t>Intact  12V 100ah 830en h+</t>
  </si>
  <si>
    <t>Intact  12V 45ah 330en h+</t>
  </si>
  <si>
    <t xml:space="preserve">Mannol Tjöruhreinsir 5L </t>
  </si>
  <si>
    <t>Mannol Tjörublettahreinsir 450ml</t>
  </si>
  <si>
    <t>Mannol Bilasjampo 1L</t>
  </si>
  <si>
    <t>Mannol Car Wash &amp; Wax 1L</t>
  </si>
  <si>
    <t>Maxi Extra Tjöruhreinsir 20L</t>
  </si>
  <si>
    <t>Cartec exterioi Clean XL 5L</t>
  </si>
  <si>
    <t>Varmadæla 7kw Haiece</t>
  </si>
  <si>
    <t>Varmadæla 3.2kw Haiece</t>
  </si>
  <si>
    <t>Múrboltar M16x150</t>
  </si>
  <si>
    <t>ge50do-2rs</t>
  </si>
  <si>
    <t>50X90X20 RÚLLULEGA</t>
  </si>
  <si>
    <t>70x100x10 ásþétti einfalt NBR BA</t>
  </si>
  <si>
    <t xml:space="preserve">Palla skrúfur 5x70 200stk  </t>
  </si>
  <si>
    <t xml:space="preserve">Palla skrúfur 4x50 200stk  </t>
  </si>
  <si>
    <t xml:space="preserve">Palla skrúfur 4x50 500 stk  </t>
  </si>
  <si>
    <t>kr box</t>
  </si>
  <si>
    <t xml:space="preserve">Háþrýstidæla </t>
  </si>
  <si>
    <t>DB5 12v 65/55w</t>
  </si>
  <si>
    <t>Varmadælu festing RF</t>
  </si>
  <si>
    <t>Toro 18W LED</t>
  </si>
  <si>
    <t>Toro 24W LED</t>
  </si>
  <si>
    <t>Penslasett 5 stk</t>
  </si>
  <si>
    <t>kr sett</t>
  </si>
  <si>
    <t xml:space="preserve">kr </t>
  </si>
  <si>
    <t>Manitou Vikuleiga           </t>
  </si>
  <si>
    <t>Manitou Mánaðarleiga  </t>
  </si>
  <si>
    <t>Borvélar/Hersluvéli</t>
  </si>
  <si>
    <t>Castrol Matvælafeiti 380g</t>
  </si>
  <si>
    <t>kr eining</t>
  </si>
  <si>
    <t>SnæIs</t>
  </si>
  <si>
    <t xml:space="preserve">Intact Block Power 6V4ah c20 </t>
  </si>
  <si>
    <t>6211.2srs.c3</t>
  </si>
  <si>
    <t>55x100x21 Kúlu lega lokuð</t>
  </si>
  <si>
    <t>Usit HR BSP 1/8''</t>
  </si>
  <si>
    <t>Usit HR BSP 1/4''</t>
  </si>
  <si>
    <t>Usit HR BSP 3/4''</t>
  </si>
  <si>
    <t>Samtengi 8L RF</t>
  </si>
  <si>
    <t>Samtengi 6L RF</t>
  </si>
  <si>
    <t>Samtengi 10L RF 90' með hlp rö</t>
  </si>
  <si>
    <t>Samtengi 10L RF 90'</t>
  </si>
  <si>
    <t xml:space="preserve">BSP Tengi 3/4 F RF </t>
  </si>
  <si>
    <t xml:space="preserve">Lauskónat. 25s - 3/4' RF </t>
  </si>
  <si>
    <t>Lausroatengi JIC 1/2x3/4'' 90' RF</t>
  </si>
  <si>
    <t xml:space="preserve">Lausroatengi JIC 1/2x3/4'' RF </t>
  </si>
  <si>
    <t>12v</t>
  </si>
  <si>
    <t>HIR2</t>
  </si>
  <si>
    <t>Spirax S4 GXME 75-90   (1 ltr)</t>
  </si>
  <si>
    <t>SilíkonPerfect glært sýrulaust 310ml</t>
  </si>
  <si>
    <t>Silíkon Perfect hvítt sýrulaust 310ml</t>
  </si>
  <si>
    <t>Konsisk keflalega 40x90x35.25</t>
  </si>
  <si>
    <t>L-32308</t>
  </si>
  <si>
    <t>Konsisk keflalega 55x120x45.5</t>
  </si>
  <si>
    <t>L-32311</t>
  </si>
  <si>
    <t xml:space="preserve">HNE hlauprær BSP 1/2 90'' RF </t>
  </si>
  <si>
    <t>Hné hlauprær BSP 3/8 90'' RF</t>
  </si>
  <si>
    <t xml:space="preserve">Nippill 1/2 BSP RF </t>
  </si>
  <si>
    <t>Pro-Fleet LS-x 10w/40 20L</t>
  </si>
  <si>
    <t>Nexpro 100w</t>
  </si>
  <si>
    <t>Nexpro Ufo 100w</t>
  </si>
  <si>
    <t>Loftljós LED NORA 12w IP44</t>
  </si>
  <si>
    <t>Led NEGRO loftljós 120cm 36W 4000k</t>
  </si>
  <si>
    <t>Led NEGRO loftljós 120cm 36W 6000k</t>
  </si>
  <si>
    <t>Dewalt Hjólsagarbl. 250x30x48T</t>
  </si>
  <si>
    <t>Dewalt Hjólsagarbl. 190x30x60T</t>
  </si>
  <si>
    <t>Dewalt Hjólsagarbl. 165x20x24T</t>
  </si>
  <si>
    <t>2022 DV</t>
  </si>
  <si>
    <t>2022 NV</t>
  </si>
  <si>
    <t>Intact  12V 50ah 450en h+</t>
  </si>
  <si>
    <t>Koppafeiti MANNOL 400gr</t>
  </si>
  <si>
    <t>Manitou Dagsleiga           </t>
  </si>
  <si>
    <t>Lyftara slanga 6,00-9</t>
  </si>
  <si>
    <t>Lyftara slanga 7,00-12</t>
  </si>
  <si>
    <t>Lyftara dekk 9-600</t>
  </si>
  <si>
    <t>Lyftara dekk 12-700</t>
  </si>
  <si>
    <t xml:space="preserve">KOBI götuljós 100w </t>
  </si>
  <si>
    <t xml:space="preserve">KOBI götuljós 60w </t>
  </si>
  <si>
    <t>Skipa málning Græn 1L</t>
  </si>
  <si>
    <t xml:space="preserve">00 Dekkjaskipti  stálfelgur </t>
  </si>
  <si>
    <t xml:space="preserve">04 Skipt um felgur </t>
  </si>
  <si>
    <t xml:space="preserve">05 Ballans og skipt um felgur </t>
  </si>
  <si>
    <t xml:space="preserve">Slipiskífur 125 Gra </t>
  </si>
  <si>
    <t xml:space="preserve">Slipiskífur 125 Orange </t>
  </si>
  <si>
    <t xml:space="preserve">Slipiskífur 125 Bla </t>
  </si>
  <si>
    <t>Slipiskífur 125</t>
  </si>
  <si>
    <t>Slipiskífur 180</t>
  </si>
  <si>
    <t>Slipiskífur 230</t>
  </si>
  <si>
    <t xml:space="preserve">Aðaljósatengi H7 </t>
  </si>
  <si>
    <t>x Sendingarkostnaður lítill pakki</t>
  </si>
  <si>
    <t>x Sendingarkostnaður pakki</t>
  </si>
  <si>
    <t>DOT-4 Bremsuvökvi 1L</t>
  </si>
  <si>
    <r>
      <t xml:space="preserve">Bílalyfta </t>
    </r>
    <r>
      <rPr>
        <b/>
        <sz val="11"/>
        <color theme="1"/>
        <rFont val="Calibri"/>
        <family val="2"/>
        <scheme val="minor"/>
      </rPr>
      <t>TAVISA 3.5T</t>
    </r>
  </si>
  <si>
    <t>Handtjakkur (zinkaður) 2.3t</t>
  </si>
  <si>
    <r>
      <t xml:space="preserve">Skápur </t>
    </r>
    <r>
      <rPr>
        <b/>
        <sz val="11"/>
        <color theme="1"/>
        <rFont val="Calibri"/>
        <family val="2"/>
        <scheme val="minor"/>
      </rPr>
      <t>Fast Service</t>
    </r>
  </si>
  <si>
    <t xml:space="preserve">Verkfæraskápur 389 stk </t>
  </si>
  <si>
    <t>Sjúkrakassi DIN13164</t>
  </si>
  <si>
    <t>Rúðuhreinsir Formula1 24oz</t>
  </si>
  <si>
    <t>Bón PREMIUM WAX Formula1 8oz</t>
  </si>
  <si>
    <t>Bónsapa Wash&amp;Wax 473 ml</t>
  </si>
  <si>
    <t>Bónsapa Wash&amp;wax 946ml</t>
  </si>
  <si>
    <t>Mocroklútur 40x40 blar</t>
  </si>
  <si>
    <t xml:space="preserve">Þvottasvampur stór Gulur </t>
  </si>
  <si>
    <t>Rúðuvökvi/hreinsir -20c 3L</t>
  </si>
  <si>
    <t>Rain-Xmeð úða 16oz</t>
  </si>
  <si>
    <t xml:space="preserve">Ilm spjald ROYAL PINE </t>
  </si>
  <si>
    <t xml:space="preserve">Ilm spjald CHERRY </t>
  </si>
  <si>
    <t xml:space="preserve">Klútur 1 kg Bland </t>
  </si>
  <si>
    <t>Frostlögur Multi 20L</t>
  </si>
  <si>
    <t>Gírolia HD 80w/90 5L</t>
  </si>
  <si>
    <t>Kerrutengi Karl 7-Pinna 12V Pl</t>
  </si>
  <si>
    <t>BÍLSAPA &amp; BÓN R528 500ML</t>
  </si>
  <si>
    <t>Veltikúla  gúmmílok 50x75x28/35</t>
  </si>
  <si>
    <t>Hraðtengi 2510 F1/4''</t>
  </si>
  <si>
    <t>Hraðtengi 2520 F1/4''</t>
  </si>
  <si>
    <t xml:space="preserve">Nippill 1/2 BSP </t>
  </si>
  <si>
    <t>Snitt teinn 24 mm svart</t>
  </si>
  <si>
    <t>Rær 24 mm svart</t>
  </si>
  <si>
    <t>Styrisvökvi SYNPOWER</t>
  </si>
  <si>
    <t>Valvoline ATF/CVT 1L</t>
  </si>
  <si>
    <t>6305-2rs1/c3</t>
  </si>
  <si>
    <t xml:space="preserve">Pustbarki 50x200 </t>
  </si>
  <si>
    <t>Samtengi 20S RF</t>
  </si>
  <si>
    <t>Pakkdós NBR70x100x10</t>
  </si>
  <si>
    <t xml:space="preserve">Samtengi 20S </t>
  </si>
  <si>
    <t xml:space="preserve">Velti GE 35 SEJR 35x55x25 RF </t>
  </si>
  <si>
    <t>L-wge35sejr</t>
  </si>
  <si>
    <t xml:space="preserve">25x62x17 Kúlulega </t>
  </si>
  <si>
    <t>Tjöru og Oliuhreinsir 5L.</t>
  </si>
  <si>
    <t xml:space="preserve">Pustbarki 50x230 </t>
  </si>
  <si>
    <t>S.A.E  Flangs 90 Grundarfjarðabær.2''</t>
  </si>
  <si>
    <t xml:space="preserve">Varmadælu vökvi R32 </t>
  </si>
  <si>
    <t>kr gram</t>
  </si>
  <si>
    <t xml:space="preserve">Vardadælu verkfæri </t>
  </si>
  <si>
    <t>Kululega 12x28x8</t>
  </si>
  <si>
    <t>Kululega 12x32x10</t>
  </si>
  <si>
    <t>Kululega 40x52x7</t>
  </si>
  <si>
    <t>Kululega 35x62x14</t>
  </si>
  <si>
    <t>Kululega 45x75x16</t>
  </si>
  <si>
    <t>c10W 30mm</t>
  </si>
  <si>
    <t>Þurrkublað FORCE</t>
  </si>
  <si>
    <t>Multi hreinsir R550 500ml</t>
  </si>
  <si>
    <t>Bilberry Felguhreinsir 500ml</t>
  </si>
  <si>
    <t>ANG50221</t>
  </si>
  <si>
    <t>Kúlulega 6001-2RSH 12x28x8</t>
  </si>
  <si>
    <t>Kúlulega 6201-2RS1/C3 12x32x10</t>
  </si>
  <si>
    <t>Kúlulega 61808 2RS1 40x52x7</t>
  </si>
  <si>
    <t>Kúlulega 6007-2RS1/C3 35x62x14</t>
  </si>
  <si>
    <t>Kúlulega 6009-2RS1/C3 45x75x16</t>
  </si>
  <si>
    <t>L-60012RSH</t>
  </si>
  <si>
    <t>L-62012RS1C3</t>
  </si>
  <si>
    <t>L-618082RS1</t>
  </si>
  <si>
    <t>L-60072RS1C3</t>
  </si>
  <si>
    <t>L-60092RS1C3</t>
  </si>
  <si>
    <t>Valvoline ATF/CVT 5L</t>
  </si>
  <si>
    <t>Fyrri svigi</t>
  </si>
  <si>
    <t>Seinni svigi</t>
  </si>
  <si>
    <t>Keflalega NUP214ECP 70x125x24</t>
  </si>
  <si>
    <t>Pakkdos NBR 100x125x12 Tvöföld</t>
  </si>
  <si>
    <t>L-NUP214ECP</t>
  </si>
  <si>
    <t>Piotr-10012512/2</t>
  </si>
  <si>
    <t>Runolfur kefli</t>
  </si>
  <si>
    <t>Lauskónat. 30Sx1' RF 90'</t>
  </si>
  <si>
    <t>Lauskónat. 30Sx1' RF</t>
  </si>
  <si>
    <t>Hulsa 1" RF 4v</t>
  </si>
  <si>
    <t>P171568</t>
  </si>
  <si>
    <t>Festifrauð f. byssu 500ml</t>
  </si>
  <si>
    <t>Límkítti hvítt 600ml í pulsu</t>
  </si>
  <si>
    <t xml:space="preserve">Frönsku skrufur 10x100 </t>
  </si>
  <si>
    <t>Presstengi BSP 3/4" RF 90'</t>
  </si>
  <si>
    <t xml:space="preserve">Hreinsaloft ozon </t>
  </si>
  <si>
    <t xml:space="preserve">Mannol DEXRON IV </t>
  </si>
  <si>
    <t>kr L</t>
  </si>
  <si>
    <t>Mannol DEXRON III</t>
  </si>
  <si>
    <t>Suðuflangs ásm. 4'' 114.3 mm 25-40 Bar</t>
  </si>
  <si>
    <t>Remeg</t>
  </si>
  <si>
    <t>21/5W BAY15d</t>
  </si>
  <si>
    <t>Led kastarar 12v/24v</t>
  </si>
  <si>
    <t>PÚSTBARKI 55X105</t>
  </si>
  <si>
    <t>Sjónvarp veggfesting</t>
  </si>
  <si>
    <t>Sjónvarp veggfesting fast</t>
  </si>
  <si>
    <t>Rockhopper  A</t>
  </si>
  <si>
    <t>Rockhopper  B</t>
  </si>
  <si>
    <t>Bobbingar fullgerð lengja</t>
  </si>
  <si>
    <t>Flutningur á bílrúðu</t>
  </si>
  <si>
    <t>per gluggi</t>
  </si>
  <si>
    <t xml:space="preserve">Bílrúðuskipti </t>
  </si>
  <si>
    <t>Rúðulim 600ml</t>
  </si>
  <si>
    <t>Rúðulim 310ml</t>
  </si>
  <si>
    <t>kr per stk</t>
  </si>
  <si>
    <t xml:space="preserve">Kvörðun </t>
  </si>
  <si>
    <t>Dekkjaskipti vörubill</t>
  </si>
  <si>
    <t>kr per dekk</t>
  </si>
  <si>
    <t>Smurolia 5w-30 TOTAL Quartz 5L</t>
  </si>
  <si>
    <t xml:space="preserve">Synpower 0w-30 </t>
  </si>
  <si>
    <t>NORTON 250mm x 30mm x 48T</t>
  </si>
  <si>
    <t xml:space="preserve">Makita Hjólsagarbl. 190x30x60T </t>
  </si>
  <si>
    <t>Fastir v.vinir</t>
  </si>
  <si>
    <t xml:space="preserve">Wurth kittigrind bla </t>
  </si>
  <si>
    <t>y</t>
  </si>
  <si>
    <t>%%</t>
  </si>
  <si>
    <t>Gadus S3 A1300    staukur</t>
  </si>
  <si>
    <t>Frostvari og rúðuhreinsir 5L</t>
  </si>
  <si>
    <t>Hrímeyðir í 500ml pumpubrúsa</t>
  </si>
  <si>
    <t xml:space="preserve">Wurth </t>
  </si>
  <si>
    <t>Tjöruhreinsir f.bíla rauður 5</t>
  </si>
  <si>
    <t>Intact Start/stop AGM 12v 70ah 760en h+</t>
  </si>
  <si>
    <t>2023 DV</t>
  </si>
  <si>
    <t>2023 NV</t>
  </si>
  <si>
    <t>Loftljós LED Orlando  18w IP44</t>
  </si>
  <si>
    <t>Loftljós LED Orlando  24w IP44</t>
  </si>
  <si>
    <t>Nitrilhanskar bláir XL 100 stk.í pakka</t>
  </si>
  <si>
    <t>Efni/Vara</t>
  </si>
  <si>
    <t>ÞAKSKRÚFA 6,3x200mm C3</t>
  </si>
  <si>
    <t>Fluid film spreu 333gr BLACK</t>
  </si>
  <si>
    <t>Nitril hanskar svart XL  400 stk COLAD</t>
  </si>
  <si>
    <t>Nitril hanskar svart XL  50 stk COLAD</t>
  </si>
  <si>
    <t>Vinnuvettlingar Large COLAD</t>
  </si>
  <si>
    <t>Nitril hanskar svart L 400 stk COLAD</t>
  </si>
  <si>
    <t>Hanskar nitril BLA L 100stk.</t>
  </si>
  <si>
    <t>Hanskar nitril BLA XL 100stk.</t>
  </si>
  <si>
    <t>Hanskar nitril 5mm XL INTCON 100 stk.</t>
  </si>
  <si>
    <t xml:space="preserve">Framrúða </t>
  </si>
  <si>
    <t xml:space="preserve">Framrúðulisti </t>
  </si>
  <si>
    <t>Gelpuði fyrir regnskynjara</t>
  </si>
  <si>
    <t>Farsall kefli</t>
  </si>
  <si>
    <t>Lauskónat. 22L - 3/4</t>
  </si>
  <si>
    <t>Lauskónat. 22L - 5/8</t>
  </si>
  <si>
    <t>Lauskónat. 15L- 1/2'' 45'' RF</t>
  </si>
  <si>
    <t>Motohreinsi 400ml</t>
  </si>
  <si>
    <t xml:space="preserve">06 Skipta peru </t>
  </si>
  <si>
    <t>Intact Premium 12V 78ah 760en h+</t>
  </si>
  <si>
    <t>ÍSVARI .bensín/diesel 200 ML</t>
  </si>
  <si>
    <t>Rúðuvökvi frostþol -18°C - Kemi 5 L</t>
  </si>
  <si>
    <t>Rúðuvökvi frostþol -26°C 5 L</t>
  </si>
  <si>
    <t>Múrboltar M10x115 RF</t>
  </si>
  <si>
    <t>Múrboltar M10x180 RF</t>
  </si>
  <si>
    <t>Ilmglas vanillu,strabery ofl.</t>
  </si>
  <si>
    <t>Videx götuljósir 30w</t>
  </si>
  <si>
    <t>Loftljós LED Limbus  20w IP44</t>
  </si>
  <si>
    <t>LED vegg oval IP65 9w</t>
  </si>
  <si>
    <t>Dewalt Hjólsagarbl. 165x20x48T</t>
  </si>
  <si>
    <t>Dewalt Hjólsagarbl. 250x30x24T</t>
  </si>
  <si>
    <t>Irvin Hjólsagarbl. 250x30x48T</t>
  </si>
  <si>
    <t xml:space="preserve">Dewalt endar sett </t>
  </si>
  <si>
    <t>Dewalt sett borvel skrúfvel</t>
  </si>
  <si>
    <t xml:space="preserve">Dewalt COMBO sett </t>
  </si>
  <si>
    <t xml:space="preserve">Dewalt Kopafeitibysu </t>
  </si>
  <si>
    <t>Keðja einf.16B-1´´</t>
  </si>
  <si>
    <t>kr m</t>
  </si>
  <si>
    <t xml:space="preserve">Keðjulás 16B-1´´ </t>
  </si>
  <si>
    <t xml:space="preserve">Keðjuhjól 16B-1TB25 </t>
  </si>
  <si>
    <t>Klemmfóðring TB 2517x30mm 180</t>
  </si>
  <si>
    <t>Strekkjarahjól 16B-1C12-Ø20mm</t>
  </si>
  <si>
    <t xml:space="preserve">Vörur </t>
  </si>
  <si>
    <t>Sótagnarsíuvörn 250ml DPF</t>
  </si>
  <si>
    <t>Kopar fyrir legu JM 1-15 (112-60)</t>
  </si>
  <si>
    <t>Dísilbætiefni fyrir einbunuvélar 250ml</t>
  </si>
  <si>
    <t>Lyftari</t>
  </si>
  <si>
    <t>53645-525</t>
  </si>
  <si>
    <t>Hybrid ATF 1L</t>
  </si>
  <si>
    <t>Smur og hreinsi bensin dysel 946ml.</t>
  </si>
  <si>
    <t>SynPover 0w-30 1L</t>
  </si>
  <si>
    <t>SynPover 0w-30 5L</t>
  </si>
  <si>
    <t>SynPover 0w-20 1L</t>
  </si>
  <si>
    <t>SynPover 0w-20 5L</t>
  </si>
  <si>
    <t>Girolia 75w-90 20L</t>
  </si>
  <si>
    <t xml:space="preserve">Girolia 75w 1L </t>
  </si>
  <si>
    <t>Girolia 75w-80 20L</t>
  </si>
  <si>
    <t>Dráttartóg með 2 króka /3T</t>
  </si>
  <si>
    <t>P13W</t>
  </si>
  <si>
    <t xml:space="preserve">Vökvi R134 </t>
  </si>
  <si>
    <t xml:space="preserve"> kr gram </t>
  </si>
  <si>
    <t>Vökvi rR1234yf</t>
  </si>
  <si>
    <t xml:space="preserve">Tæki </t>
  </si>
  <si>
    <t>Pappír rúlla Blá</t>
  </si>
  <si>
    <t>Pappir rúlla Hvit</t>
  </si>
  <si>
    <t xml:space="preserve">SH75212V Þrýstisía </t>
  </si>
  <si>
    <t>Kerrutengi 7-pinna Kerling plast</t>
  </si>
  <si>
    <t>Cerateck 300g</t>
  </si>
  <si>
    <t>Rær 6mm RF</t>
  </si>
  <si>
    <t>Pumpubrúsi 1000ml</t>
  </si>
  <si>
    <t>Vatnþoleg 1mm Blár</t>
  </si>
  <si>
    <t xml:space="preserve">kr per </t>
  </si>
  <si>
    <t>Boltar 30x200 svart</t>
  </si>
  <si>
    <t>Valvoline Dex/MERC 1L</t>
  </si>
  <si>
    <t>Svampur gulur</t>
  </si>
  <si>
    <t>Kululega 40x80x18</t>
  </si>
  <si>
    <t>6208-2rs1/c3</t>
  </si>
  <si>
    <t>Eldvarnarfrauð f. byssu 750ml</t>
  </si>
  <si>
    <t>c5w 35</t>
  </si>
  <si>
    <t>Bætiefni vökvaundirlyft</t>
  </si>
  <si>
    <t>LM8338</t>
  </si>
  <si>
    <t>Kr stk</t>
  </si>
  <si>
    <t xml:space="preserve">Bætiefni E10 </t>
  </si>
  <si>
    <t>LM21421</t>
  </si>
  <si>
    <t xml:space="preserve">Velakahreinsi PROLINE </t>
  </si>
  <si>
    <t>LM2978</t>
  </si>
  <si>
    <t>Borskrufa 5.5x32mm</t>
  </si>
  <si>
    <t>Borskrufa 6.3x40mm</t>
  </si>
  <si>
    <t>Borskrufa 6.3x32mm</t>
  </si>
  <si>
    <t xml:space="preserve">03 Viðgerð/skoða - Dekk </t>
  </si>
  <si>
    <t>Hvað</t>
  </si>
  <si>
    <t>PöntunarNr</t>
  </si>
  <si>
    <t>Bor og skurðarolía 400 ml</t>
  </si>
  <si>
    <t xml:space="preserve">LM1846 </t>
  </si>
  <si>
    <t xml:space="preserve">LM21421 </t>
  </si>
  <si>
    <t>Bætiefni f Hráolíusíu</t>
  </si>
  <si>
    <t xml:space="preserve">LM20790 </t>
  </si>
  <si>
    <t xml:space="preserve">Bætiefni f Hybrid bíla </t>
  </si>
  <si>
    <t xml:space="preserve">LM20978 </t>
  </si>
  <si>
    <t>Bætiefni Oil smoke stop</t>
  </si>
  <si>
    <t xml:space="preserve">LM2808 </t>
  </si>
  <si>
    <t xml:space="preserve">Bætiefni Sótagnarsíuvör </t>
  </si>
  <si>
    <t xml:space="preserve">LM8349 </t>
  </si>
  <si>
    <t xml:space="preserve">Cera Tec Smurbætiefni 3 </t>
  </si>
  <si>
    <t xml:space="preserve">LM3721 </t>
  </si>
  <si>
    <t xml:space="preserve">Dekkjaviðgerðarkvoða 50 </t>
  </si>
  <si>
    <t xml:space="preserve">LM2897 </t>
  </si>
  <si>
    <t xml:space="preserve">Grunnur grár.ryðv.AC .0 </t>
  </si>
  <si>
    <t xml:space="preserve">CR03211 </t>
  </si>
  <si>
    <t xml:space="preserve">Grunnur rauð.ryðv.AC .0 </t>
  </si>
  <si>
    <t xml:space="preserve">CR03210 </t>
  </si>
  <si>
    <t xml:space="preserve">Handþvottakrem 500ml </t>
  </si>
  <si>
    <t xml:space="preserve">LM3355 </t>
  </si>
  <si>
    <t>Hreinsir f Innspí.diese</t>
  </si>
  <si>
    <t xml:space="preserve">LM2814 </t>
  </si>
  <si>
    <t xml:space="preserve">Hreinsir innspýt.bensín </t>
  </si>
  <si>
    <t>LM1803</t>
  </si>
  <si>
    <t xml:space="preserve">Kontakt úði Prol. 400ml </t>
  </si>
  <si>
    <t xml:space="preserve">LM9913 </t>
  </si>
  <si>
    <t xml:space="preserve">Lakk felgu silfur acrc </t>
  </si>
  <si>
    <t xml:space="preserve">CR03207 </t>
  </si>
  <si>
    <t xml:space="preserve">Lakk felgu stál acrcom </t>
  </si>
  <si>
    <t xml:space="preserve">CR03208 </t>
  </si>
  <si>
    <t xml:space="preserve">Lakk hvítt gl. acrylcom </t>
  </si>
  <si>
    <t xml:space="preserve">CR03205 </t>
  </si>
  <si>
    <t xml:space="preserve">Lakk sv.semiglans acr 5 </t>
  </si>
  <si>
    <t xml:space="preserve">CR03203 </t>
  </si>
  <si>
    <t xml:space="preserve">Lakk svart glans acrylc </t>
  </si>
  <si>
    <t xml:space="preserve">CR03202 </t>
  </si>
  <si>
    <t xml:space="preserve">Lakk úði svart hitaþo.6 </t>
  </si>
  <si>
    <t xml:space="preserve">CR01092 </t>
  </si>
  <si>
    <t xml:space="preserve">Lím f.plast,fl.2 þátta </t>
  </si>
  <si>
    <t xml:space="preserve">LM6179 </t>
  </si>
  <si>
    <t xml:space="preserve">Lím Háfesta legu+boltal </t>
  </si>
  <si>
    <t xml:space="preserve">LM3804 </t>
  </si>
  <si>
    <t xml:space="preserve">Lím Meðalfesta boltalím </t>
  </si>
  <si>
    <t xml:space="preserve">LM3802 </t>
  </si>
  <si>
    <t xml:space="preserve">Pakkningarlím þrýstib </t>
  </si>
  <si>
    <t xml:space="preserve">LM2859 </t>
  </si>
  <si>
    <t xml:space="preserve">Ryðolía Prol. hraðvirk </t>
  </si>
  <si>
    <t xml:space="preserve">LM9917 </t>
  </si>
  <si>
    <t xml:space="preserve">Silikon úði Prol. 400ml </t>
  </si>
  <si>
    <t xml:space="preserve">LM9916 </t>
  </si>
  <si>
    <t xml:space="preserve">Smurúði Prol.lamir ofl </t>
  </si>
  <si>
    <t xml:space="preserve">LM9915 </t>
  </si>
  <si>
    <t>Start úði 200ml.</t>
  </si>
  <si>
    <t xml:space="preserve">LM2991 </t>
  </si>
  <si>
    <t xml:space="preserve">Steinvörn sv úði 500ml </t>
  </si>
  <si>
    <t xml:space="preserve">LM6109 </t>
  </si>
  <si>
    <t xml:space="preserve">Undirvagnsvörn sv úði </t>
  </si>
  <si>
    <t xml:space="preserve">LM6100 </t>
  </si>
  <si>
    <t>Vatnskassahreinsir 300</t>
  </si>
  <si>
    <t xml:space="preserve">LM2829 </t>
  </si>
  <si>
    <t xml:space="preserve">Vatnskassaþéttir 250ml </t>
  </si>
  <si>
    <t xml:space="preserve">LM2828 </t>
  </si>
  <si>
    <t xml:space="preserve">Vélahreinsir Proline </t>
  </si>
  <si>
    <t xml:space="preserve">LM2978 </t>
  </si>
  <si>
    <t>Zink-ál glans úði400 ml</t>
  </si>
  <si>
    <t>LM1640</t>
  </si>
  <si>
    <t xml:space="preserve">Örverueyðir f dísel 1l </t>
  </si>
  <si>
    <t xml:space="preserve">LM2368 </t>
  </si>
  <si>
    <t>Anti Fog - Fox móðueyðir sprey K2</t>
  </si>
  <si>
    <t>K631</t>
  </si>
  <si>
    <t>Áklæðahreinsir Fabric Cleaner 500ml</t>
  </si>
  <si>
    <t>MCL3058</t>
  </si>
  <si>
    <t>Bensínbrúsi 20L</t>
  </si>
  <si>
    <t>066 JC20G</t>
  </si>
  <si>
    <t>Bílabón Ceramic Dura Coating 500ml</t>
  </si>
  <si>
    <t>MCL6981</t>
  </si>
  <si>
    <t>Bílabón Ceramic Hydro Seal 500ml</t>
  </si>
  <si>
    <t>MCL6974</t>
  </si>
  <si>
    <t>Bílabón Paste Wax Kit</t>
  </si>
  <si>
    <t>MCL3249</t>
  </si>
  <si>
    <t>Bílabón Performance Polish 500ml</t>
  </si>
  <si>
    <t>MCL3003</t>
  </si>
  <si>
    <t>Bílabónsápa Wash &amp; Wax 500ml</t>
  </si>
  <si>
    <t>MCL3126</t>
  </si>
  <si>
    <t>Bætiefni og vörn í bensín (E10)  300 ml</t>
  </si>
  <si>
    <t>044 890611</t>
  </si>
  <si>
    <t>Bætiefni og vörn í bensín (E10) 300ml</t>
  </si>
  <si>
    <t>4 044 890611</t>
  </si>
  <si>
    <t>Dekkjagljái Tyre Dressing Gloss 500ml</t>
  </si>
  <si>
    <t>MCL2983</t>
  </si>
  <si>
    <t>Felguhreinsir Red Wheel Cleaner 500ml</t>
  </si>
  <si>
    <t>MCL3041</t>
  </si>
  <si>
    <t>Framljósa slípisett (framljós bíla</t>
  </si>
  <si>
    <t xml:space="preserve">066 HRK01 </t>
  </si>
  <si>
    <t>Hreinsir All Purpose Cleaner 500ml</t>
  </si>
  <si>
    <t>MCL8060</t>
  </si>
  <si>
    <t>Hrímeyðir Alaska De-Icer sprey 250ml</t>
  </si>
  <si>
    <t>K602</t>
  </si>
  <si>
    <t>Hrímeyðir Alaska De-Icer sprey 300m</t>
  </si>
  <si>
    <t>K603</t>
  </si>
  <si>
    <t>Hrímeyðir Alaska Max De-Icer úðabrúsi</t>
  </si>
  <si>
    <t>K607</t>
  </si>
  <si>
    <t>Ilmglas K2 Vento Coffee 8 ml.</t>
  </si>
  <si>
    <t>V458P</t>
  </si>
  <si>
    <t>Ilmglas K2 Vento Vanilla 8 ml.</t>
  </si>
  <si>
    <t>V457P</t>
  </si>
  <si>
    <t>046 9001</t>
  </si>
  <si>
    <t>Kvoðumyndandi efni K2 Active Foam 1L</t>
  </si>
  <si>
    <t>M890</t>
  </si>
  <si>
    <t>Kvoðumyndandi efni K2 Active Foam 5L</t>
  </si>
  <si>
    <t>M100</t>
  </si>
  <si>
    <t>Leðuráburður Leather Cream 250ml</t>
  </si>
  <si>
    <t>MCL2952</t>
  </si>
  <si>
    <t>Leðurhreinsir Leather Cleaner 500ml</t>
  </si>
  <si>
    <t>MCL3010</t>
  </si>
  <si>
    <t xml:space="preserve">Mælaborðshreinsir Polo Protectant matt </t>
  </si>
  <si>
    <t>EK4170</t>
  </si>
  <si>
    <t>Pappírsþurrkur - Scott Shop Towels</t>
  </si>
  <si>
    <t xml:space="preserve">102 75130 </t>
  </si>
  <si>
    <t>Pappírsþurrkur -Scott Shop Towels box</t>
  </si>
  <si>
    <t>102 75190</t>
  </si>
  <si>
    <t>Pökkunarlímband glært 28µm 48mm</t>
  </si>
  <si>
    <t>222107</t>
  </si>
  <si>
    <t>Rain-X Glass Treatment vatnfsæla 100ml</t>
  </si>
  <si>
    <t>102 800002242</t>
  </si>
  <si>
    <t>Rain-X vatnsfæla úðabrúsi 473ml</t>
  </si>
  <si>
    <t>102 800002250</t>
  </si>
  <si>
    <t>Rúðuhreinsir Glass Cleaner 500ml</t>
  </si>
  <si>
    <t>MCL2945</t>
  </si>
  <si>
    <t>Rúðuskafa 25cm</t>
  </si>
  <si>
    <t>660 45020000</t>
  </si>
  <si>
    <t>Rúðuskafa með bursta 41cm</t>
  </si>
  <si>
    <t>660 45030000</t>
  </si>
  <si>
    <t>020-00107</t>
  </si>
  <si>
    <t>Sjálfskiptivökvi ATF CVT 20L</t>
  </si>
  <si>
    <t>044 895134</t>
  </si>
  <si>
    <t>Sjálfskiptivökvi ATF CVT 5L</t>
  </si>
  <si>
    <t>044 895133</t>
  </si>
  <si>
    <t>Smurolía 0W-30 SynPower DT C2 5 Ltr</t>
  </si>
  <si>
    <t>044 873950</t>
  </si>
  <si>
    <t>Smurolía 10W-40 All-Climate 1L</t>
  </si>
  <si>
    <t>044 872774</t>
  </si>
  <si>
    <t>Smurolía 10W-40 All-Climate 5L</t>
  </si>
  <si>
    <t>044 872776</t>
  </si>
  <si>
    <t>Smurolía 15W-40 All-Fleet Extra 208L</t>
  </si>
  <si>
    <t>044 13718</t>
  </si>
  <si>
    <t>Smurolía 15W-40 All-Fleet Extra 5L</t>
  </si>
  <si>
    <t>044 13711</t>
  </si>
  <si>
    <t>Smurolía 5W-40 All Climate C3 5 Ltr</t>
  </si>
  <si>
    <t>044 872277</t>
  </si>
  <si>
    <t>Startsprey - Quick Start spray 500ml</t>
  </si>
  <si>
    <t xml:space="preserve">048 090405 </t>
  </si>
  <si>
    <t>Svampur / þvottasvampur</t>
  </si>
  <si>
    <t>035 EJS001</t>
  </si>
  <si>
    <t>Tjöru- og olíuhreinsir 1L</t>
  </si>
  <si>
    <t>099 ER001</t>
  </si>
  <si>
    <t>Tjöru- og olíuhreinsir 5L</t>
  </si>
  <si>
    <t>099 ER005</t>
  </si>
  <si>
    <t>Vaskaskinn / Þvottaskinn K2 Ircha</t>
  </si>
  <si>
    <t>M405</t>
  </si>
  <si>
    <t>Waterless Wash &amp; Wax 500ml</t>
  </si>
  <si>
    <t>MCL3034</t>
  </si>
  <si>
    <t>WD-40 sílikon sprey með röri 400ml</t>
  </si>
  <si>
    <t>47384</t>
  </si>
  <si>
    <t>Airpure ilmskammtari hvítur</t>
  </si>
  <si>
    <t>AOM508</t>
  </si>
  <si>
    <t>Airpure ilmspray fyrir skammtara Fresh Linen 250ml</t>
  </si>
  <si>
    <t>AF102B</t>
  </si>
  <si>
    <t>Airpure ilmspray fyrir skammtara Lavender Moments</t>
  </si>
  <si>
    <t>AF103B</t>
  </si>
  <si>
    <t>Astonish vegan sturtuhreinsir 750ml</t>
  </si>
  <si>
    <t>MJ30</t>
  </si>
  <si>
    <t>Bréfaklemmur 26mm 1000stk í pk</t>
  </si>
  <si>
    <t>SHF125100</t>
  </si>
  <si>
    <t>Bréfaklemmur 50mm, 100stk í pk</t>
  </si>
  <si>
    <t>1462810-00</t>
  </si>
  <si>
    <t>Filmop ræstisett Easy Wash 40cm</t>
  </si>
  <si>
    <t>SE3815</t>
  </si>
  <si>
    <t>Go Clean handþ Z-Fold 2l. hvítur 3210stk E H2</t>
  </si>
  <si>
    <t>3255</t>
  </si>
  <si>
    <t>KiiltoPro baðherbergishreinsir, 5l</t>
  </si>
  <si>
    <t>41112</t>
  </si>
  <si>
    <t>KiiltoPro Window Spurt S glerúði 750ml</t>
  </si>
  <si>
    <t>K63226</t>
  </si>
  <si>
    <t>Papernet WC pappír 2l 38,5mtr 350bl 56rl*</t>
  </si>
  <si>
    <t>403776</t>
  </si>
  <si>
    <t>RV alhreinsir 5l S</t>
  </si>
  <si>
    <t>22105</t>
  </si>
  <si>
    <t>RV alhreinsir með úðara 500ml</t>
  </si>
  <si>
    <t>21000</t>
  </si>
  <si>
    <t>RV baðherbergisúði 500m</t>
  </si>
  <si>
    <t>41000</t>
  </si>
  <si>
    <t>RV baðsápa mild 5l</t>
  </si>
  <si>
    <t>82505</t>
  </si>
  <si>
    <t>RV fituhreinsir Extra 5l</t>
  </si>
  <si>
    <t>16709</t>
  </si>
  <si>
    <t>RV grunnhreinsir S 5l</t>
  </si>
  <si>
    <t>12105</t>
  </si>
  <si>
    <t>RV kremsápa 5l S</t>
  </si>
  <si>
    <t>82605</t>
  </si>
  <si>
    <t>RV salernishreinsir S 700ml</t>
  </si>
  <si>
    <t>Tork WC pappír 2l 68,3mtr 496bl 24rl T4</t>
  </si>
  <si>
    <t>120261</t>
  </si>
  <si>
    <t>Tork WC pappír Júmbó Mini hv. 2l, 170m 12rl T2</t>
  </si>
  <si>
    <t>120280</t>
  </si>
  <si>
    <t>Tork Xpress® Multifold 2l 3800stk E H2</t>
  </si>
  <si>
    <t>471146</t>
  </si>
  <si>
    <t>Tréskaft 150cm</t>
  </si>
  <si>
    <t>K650</t>
  </si>
  <si>
    <t>Segulskál, rauð, 150mm</t>
  </si>
  <si>
    <t>Brotablöð 18mm 10stk í pk</t>
  </si>
  <si>
    <t>Brotablöð 9mm 10stk í pk</t>
  </si>
  <si>
    <t>Dúkahnífur 18mm Auto-lock</t>
  </si>
  <si>
    <t>Dúkahnífur m. 9mm blaði</t>
  </si>
  <si>
    <t>Dúkahnífur 25mm Megacutter</t>
  </si>
  <si>
    <t>Brotablöð 25mm 10 stk í pk</t>
  </si>
  <si>
    <t>Límkítti hvítt 300ml</t>
  </si>
  <si>
    <t>Límkítti grátt 300ml</t>
  </si>
  <si>
    <t>Límkítti ljósbrúnt 300ml</t>
  </si>
  <si>
    <t>Álfelgu-hreinsir 500ml úðakanna</t>
  </si>
  <si>
    <t>Fituhreinsir 500ml úðabrúsi</t>
  </si>
  <si>
    <t>Ryðleysir Rost off Plus 400ml</t>
  </si>
  <si>
    <t>Rúðuhreinsir 500ml úðabr.</t>
  </si>
  <si>
    <t>Kíttisgrind</t>
  </si>
  <si>
    <t>Frauðbyssa - plast</t>
  </si>
  <si>
    <t>Felgubursti 70x170mm</t>
  </si>
  <si>
    <t>Pumpubrúsi f. pH gildi 5-9 1000ml</t>
  </si>
  <si>
    <t>Pumpa f handþvottakrem án hald</t>
  </si>
  <si>
    <t>Festifrauð f. byssu 500ml þan 40ltr</t>
  </si>
  <si>
    <t>Festifrauð 500ml þan 35ltr</t>
  </si>
  <si>
    <t>Akrýlkítti, hvítt 310ml</t>
  </si>
  <si>
    <t>Rúðusápa 32ml</t>
  </si>
  <si>
    <t>Baðherbergis sýru silíkon hvítt</t>
  </si>
  <si>
    <t>Viðhalds smurefni 150ml</t>
  </si>
  <si>
    <t>Multi Cobra viðhaldsúði m.stillanlegum stút 400ml.</t>
  </si>
  <si>
    <t>Límfix hraðlím með dropateljara 20g. Tonnatak</t>
  </si>
  <si>
    <t>Hvít feiti HSW-100, 100ml túpa</t>
  </si>
  <si>
    <t>Smurefni HHS 2000® 500ml úðabr</t>
  </si>
  <si>
    <t>Smurefni HHS® 5000 - PTFE</t>
  </si>
  <si>
    <t>Smurefni HHS 200®/ Grease 400ml</t>
  </si>
  <si>
    <t>Álfeiti - AL 1100 200ml brúsi m.bursta</t>
  </si>
  <si>
    <t>Hreinsivökvi fyrir ryðfrítt stál</t>
  </si>
  <si>
    <t>Olíu-hlífðarvörn á ryðfrítt stál</t>
  </si>
  <si>
    <t>Lyktareyðir 500ml</t>
  </si>
  <si>
    <t>Iðnaðarhreinsir 500ml úðabr.</t>
  </si>
  <si>
    <t>Silíkon 500ml úðabrúsi</t>
  </si>
  <si>
    <t>Boltex ryðleysir 300ml með stillanlegum stút</t>
  </si>
  <si>
    <t>Plastdjúphreinsir 500ml</t>
  </si>
  <si>
    <t>Eldvarnarfrauð B1 - 750ml - rautt</t>
  </si>
  <si>
    <t>Lakk svart matt 400ml</t>
  </si>
  <si>
    <t>Silíkon RTV sprautu svart 200ml</t>
  </si>
  <si>
    <t>Silíkon RTV sprautu rautt 200ml</t>
  </si>
  <si>
    <t>Lakk hitaþolið svart 400ml</t>
  </si>
  <si>
    <t>Lakk Caterpillar gult 400ml</t>
  </si>
  <si>
    <t>Quattro lakk Rautt R3000 400ml</t>
  </si>
  <si>
    <t>Quattro lakk Blátt R5010 400ml</t>
  </si>
  <si>
    <t>Quattro lakk Hvítt R9010 400ml</t>
  </si>
  <si>
    <t>Áklæðahreinsir 500ml</t>
  </si>
  <si>
    <t>Mælaborðsvörn 500ml</t>
  </si>
  <si>
    <t>Felgu og málmhreinsir 1L úðak</t>
  </si>
  <si>
    <t>Feiti fyrir bremsu-íhluti 200ml</t>
  </si>
  <si>
    <t>Handhreinsikrem 4000ml</t>
  </si>
  <si>
    <t>TIGERFLEX® PLUS hanski nr.9</t>
  </si>
  <si>
    <t>TIGERFLEX® PLUS hanski nr.10</t>
  </si>
  <si>
    <t>Nitrilhanskar bláir L 100 stk.í pakka.</t>
  </si>
  <si>
    <t>Nitrilhanskar bláir XL 100 stk.í pakka.</t>
  </si>
  <si>
    <t>Nitril appelsínugulir grip hanskar L</t>
  </si>
  <si>
    <t>Nitril appelsínugulir grip hanskar XL</t>
  </si>
  <si>
    <t>Bíla Svampur 17,5*12*6mm</t>
  </si>
  <si>
    <t>XXL microfiber þvottahanski</t>
  </si>
  <si>
    <t>Microklútur Profi 40x40cm blár</t>
  </si>
  <si>
    <t>Bílahandklæði (Vaskaskinn)</t>
  </si>
  <si>
    <t>Tjöruhreinsir f.bíla rauður 4L</t>
  </si>
  <si>
    <t>Mótorhreinsir 400ml.</t>
  </si>
  <si>
    <t>Dísel bætiefni 200ml.</t>
  </si>
  <si>
    <t>Bensín bætiefni 200ml.</t>
  </si>
  <si>
    <t>0714 937 127</t>
  </si>
  <si>
    <t>0715 66 05</t>
  </si>
  <si>
    <t>0715 66 07</t>
  </si>
  <si>
    <t>0715 66 210</t>
  </si>
  <si>
    <t>0715 66 274</t>
  </si>
  <si>
    <t>0715 66 350</t>
  </si>
  <si>
    <t>0715 66 351</t>
  </si>
  <si>
    <t>0890 100 1</t>
  </si>
  <si>
    <t>0890 100 181</t>
  </si>
  <si>
    <t>0890 100 2</t>
  </si>
  <si>
    <t>0890 100 3</t>
  </si>
  <si>
    <t>0890 100 5</t>
  </si>
  <si>
    <t>0890 102</t>
  </si>
  <si>
    <t>0890 108 7</t>
  </si>
  <si>
    <t>0890 200 004</t>
  </si>
  <si>
    <t>0890 25</t>
  </si>
  <si>
    <t>0891 001</t>
  </si>
  <si>
    <t>0891 152 4</t>
  </si>
  <si>
    <t>0891 350 211</t>
  </si>
  <si>
    <t>0891 503 001</t>
  </si>
  <si>
    <t>0891 901 1</t>
  </si>
  <si>
    <t>0892 142</t>
  </si>
  <si>
    <t>0892 143</t>
  </si>
  <si>
    <t>0892 165</t>
  </si>
  <si>
    <t>0892 331 201</t>
  </si>
  <si>
    <t>0892 332 850</t>
  </si>
  <si>
    <t>0892 333</t>
  </si>
  <si>
    <t>0892 510 1</t>
  </si>
  <si>
    <t>0892 510 2</t>
  </si>
  <si>
    <t>0892 560 2</t>
  </si>
  <si>
    <t>0893 051</t>
  </si>
  <si>
    <t>0893 055 400</t>
  </si>
  <si>
    <t>0893 09</t>
  </si>
  <si>
    <t>0893 104 1</t>
  </si>
  <si>
    <t>0893 106</t>
  </si>
  <si>
    <t>0893 106 3</t>
  </si>
  <si>
    <t>0893 106 7</t>
  </si>
  <si>
    <t>0893 110 000</t>
  </si>
  <si>
    <t>0893 121</t>
  </si>
  <si>
    <t>0893 121 0</t>
  </si>
  <si>
    <t>0893 139 20</t>
  </si>
  <si>
    <t>0893 140</t>
  </si>
  <si>
    <t>0893 221</t>
  </si>
  <si>
    <t>0893 250 300</t>
  </si>
  <si>
    <t>0893 285</t>
  </si>
  <si>
    <t>0893 303 410</t>
  </si>
  <si>
    <t>0893 329 005</t>
  </si>
  <si>
    <t>0893 331 1</t>
  </si>
  <si>
    <t>0893 331 2</t>
  </si>
  <si>
    <t>0893 359 005</t>
  </si>
  <si>
    <t>0893 360 200</t>
  </si>
  <si>
    <t>0893 393 000</t>
  </si>
  <si>
    <t>0893 395 010</t>
  </si>
  <si>
    <t>0893 399 010</t>
  </si>
  <si>
    <t>0893 472</t>
  </si>
  <si>
    <t>0893 473 1</t>
  </si>
  <si>
    <t>0893 476</t>
  </si>
  <si>
    <t>0893 816 001</t>
  </si>
  <si>
    <t>0893 900 001</t>
  </si>
  <si>
    <t>0899 411 019</t>
  </si>
  <si>
    <t>0899 411 020</t>
  </si>
  <si>
    <t>0899 470 02</t>
  </si>
  <si>
    <t>0899 470 03</t>
  </si>
  <si>
    <t>0899 470 122</t>
  </si>
  <si>
    <t>0899 470 123</t>
  </si>
  <si>
    <t>0899 700 400</t>
  </si>
  <si>
    <t>0899 710 005</t>
  </si>
  <si>
    <t>0899 900 131</t>
  </si>
  <si>
    <t>0899 900 135</t>
  </si>
  <si>
    <t>1893 200 5</t>
  </si>
  <si>
    <t>5861 310 400</t>
  </si>
  <si>
    <t>5861 900 052</t>
  </si>
  <si>
    <t>5861 900 054</t>
  </si>
  <si>
    <t xml:space="preserve">Fiturhreinsir 500 ml </t>
  </si>
  <si>
    <t xml:space="preserve">Vinylhreinsir Silkimatt 300ml </t>
  </si>
  <si>
    <t xml:space="preserve">0890 222 1 </t>
  </si>
  <si>
    <t>0893 143</t>
  </si>
  <si>
    <t>Þrýtstiloft 200ml</t>
  </si>
  <si>
    <t>0893 620 200</t>
  </si>
  <si>
    <t>Glussaþétting 50g</t>
  </si>
  <si>
    <t>0893 545 050</t>
  </si>
  <si>
    <t>0893 270 025</t>
  </si>
  <si>
    <t>Gengjulím DOS háfesta (grænt) 25g.  Boltalím</t>
  </si>
  <si>
    <t>Legulím DOS 25g</t>
  </si>
  <si>
    <t>0893 603 025</t>
  </si>
  <si>
    <t>Handhreinsikrem N-Plus  350ml</t>
  </si>
  <si>
    <t>0893 900 012</t>
  </si>
  <si>
    <t>Bremsupasta 180g</t>
  </si>
  <si>
    <t>0893 980</t>
  </si>
  <si>
    <t>Pakkningasílikon Rautt</t>
  </si>
  <si>
    <t>0890 321</t>
  </si>
  <si>
    <t>Pakkningasílikon Svart</t>
  </si>
  <si>
    <t>0890 323</t>
  </si>
  <si>
    <t>Rafhreinsir SW  200ml úðabr</t>
  </si>
  <si>
    <t>0893 65</t>
  </si>
  <si>
    <t>Númerarammar 520mm  ómerktir</t>
  </si>
  <si>
    <t>0825 6</t>
  </si>
  <si>
    <t>Gengjulím DOS meðalfesta (blátt) 25g.  Boltalím</t>
  </si>
  <si>
    <t xml:space="preserve">Skoda Kamic TR-F97 </t>
  </si>
  <si>
    <t xml:space="preserve">kr per dagur </t>
  </si>
  <si>
    <t>Rafhl. 9V Extremelife</t>
  </si>
  <si>
    <t>Nafn</t>
  </si>
  <si>
    <t>Rafhlaða 12v MN21 Power</t>
  </si>
  <si>
    <t>Rafhl.A76 alkal.105mAh</t>
  </si>
  <si>
    <t>CR1220</t>
  </si>
  <si>
    <t>CR1616</t>
  </si>
  <si>
    <t>CR1620</t>
  </si>
  <si>
    <t>CR1632</t>
  </si>
  <si>
    <t>CR2016</t>
  </si>
  <si>
    <t>CR2025</t>
  </si>
  <si>
    <t>CR2032</t>
  </si>
  <si>
    <t>CR2450</t>
  </si>
  <si>
    <t>Rafhl.AAA Extreme Life+</t>
  </si>
  <si>
    <t>Rafhl.AA Extreme Life+</t>
  </si>
  <si>
    <t>kr stk/pakki</t>
  </si>
  <si>
    <t>Samtals:</t>
  </si>
  <si>
    <t>I Pöntun</t>
  </si>
  <si>
    <t>HF30324 (HC6500FKS26H) SH87314</t>
  </si>
  <si>
    <t>Intact Premium 12V 75ah 720en h+</t>
  </si>
  <si>
    <t>Topp Oliu og tjöruhreinsir 20L</t>
  </si>
  <si>
    <t>m/vsk</t>
  </si>
  <si>
    <t>M/vsk</t>
  </si>
  <si>
    <t>M/Vsk</t>
  </si>
  <si>
    <t>Smurolía 5W-30 All Climate C3 1 Ltr</t>
  </si>
  <si>
    <t>044 881924</t>
  </si>
  <si>
    <t>Smurolía 5W-30 All Climate C3 5 Ltr</t>
  </si>
  <si>
    <t>044 881925</t>
  </si>
  <si>
    <t>Smurolía 5W-40 All Climate C3 1 Ltr</t>
  </si>
  <si>
    <t>044 872278</t>
  </si>
  <si>
    <t>Sjálfskiptivökvi DEX/MERC 20L</t>
  </si>
  <si>
    <t>044 874738</t>
  </si>
  <si>
    <t>044 874739</t>
  </si>
  <si>
    <t xml:space="preserve">ADBlue 10L </t>
  </si>
  <si>
    <t>106.1</t>
  </si>
  <si>
    <t>Rúðuvökvi frostþol -26°C - Kemi 5 L</t>
  </si>
  <si>
    <t>020-00110</t>
  </si>
  <si>
    <t>Smurolía 0W-20 SynPower FE 5 Ltr</t>
  </si>
  <si>
    <t>Smurolía 0W-20 Hybrid C5 5 Ltr</t>
  </si>
  <si>
    <t>Snjóskófla lengjaleg 77-102cm</t>
  </si>
  <si>
    <t xml:space="preserve">Vélaklútar (Tuskur) 10kg </t>
  </si>
  <si>
    <t>660070</t>
  </si>
  <si>
    <t>Bensli svört 4.5-280mm 100 stk.</t>
  </si>
  <si>
    <t>FS280cwc</t>
  </si>
  <si>
    <t>Bensli svört 4.5-160mm 100 stk.</t>
  </si>
  <si>
    <t>FS160cwc</t>
  </si>
  <si>
    <t xml:space="preserve">Varmadælu rafmags snúru 4x2.5 </t>
  </si>
  <si>
    <t>3 Dekkjaskipti Jeppar 35-44</t>
  </si>
  <si>
    <t xml:space="preserve">Lensudæla </t>
  </si>
  <si>
    <t>Varmadælu rafmags snúru 3x2.5</t>
  </si>
  <si>
    <t>Þrepabor 4-32mm</t>
  </si>
  <si>
    <t xml:space="preserve">Varmadæla 5kw GE Future Black </t>
  </si>
  <si>
    <t xml:space="preserve">YATO fræsar 6stk sett </t>
  </si>
  <si>
    <t>Yato rafverkja sett 68stk</t>
  </si>
  <si>
    <t>Yato Lyklasett 216 stk</t>
  </si>
  <si>
    <t>Skrúfujarn sett 7 stk</t>
  </si>
  <si>
    <t>Sauna tuna 200 með ofn 8kw</t>
  </si>
  <si>
    <t xml:space="preserve">Rafmags snúru 25m 3x2.5mm Vertex </t>
  </si>
  <si>
    <t xml:space="preserve">Rafmags snúru 50m 3x2.5mm Vertex </t>
  </si>
  <si>
    <t>Pera G9</t>
  </si>
  <si>
    <t>Pera GU10 5w</t>
  </si>
  <si>
    <t xml:space="preserve">Makita kombo sett </t>
  </si>
  <si>
    <t>Makita bita sett 35 stk</t>
  </si>
  <si>
    <t xml:space="preserve">Loftslöngugorma 10mm X 15m </t>
  </si>
  <si>
    <t xml:space="preserve">Loftslönguhjól 9.5mm X 15m </t>
  </si>
  <si>
    <t>Led Santagio 6w vegg ljós</t>
  </si>
  <si>
    <t>Led  Tiga 2x50w kastary á standi</t>
  </si>
  <si>
    <t>Led Inez GU10 veggljós</t>
  </si>
  <si>
    <t xml:space="preserve">Led Perso G9 veggljós </t>
  </si>
  <si>
    <t>Led SMD kastary</t>
  </si>
  <si>
    <t>Led SMD-30w  kastary</t>
  </si>
  <si>
    <t>LAVOR háfrystidæla 170BAR</t>
  </si>
  <si>
    <t>KOBI kastari LED 50w með skynjari</t>
  </si>
  <si>
    <t>KOBI kastari LED 30w með skynjari</t>
  </si>
  <si>
    <t xml:space="preserve">Kobi kastari LED 50w Preium </t>
  </si>
  <si>
    <t xml:space="preserve">Karcher  WD3  ryksög </t>
  </si>
  <si>
    <t xml:space="preserve">Fræsar 6stk sett </t>
  </si>
  <si>
    <t>Dewalt borsett HSS-G 19 stk</t>
  </si>
  <si>
    <t xml:space="preserve">Borð með hjólum L 215 cm </t>
  </si>
  <si>
    <t>Awtools SDS bórsett 17 stk</t>
  </si>
  <si>
    <t>Hillur 180x90x30</t>
  </si>
  <si>
    <t>Kobra sett HD15842</t>
  </si>
  <si>
    <t xml:space="preserve">Hanskar Tig 35cm </t>
  </si>
  <si>
    <t>Hanskar  452</t>
  </si>
  <si>
    <t xml:space="preserve">Hanskar Super trek </t>
  </si>
  <si>
    <t xml:space="preserve">Hanskar Bird black r10 </t>
  </si>
  <si>
    <t>kr por</t>
  </si>
  <si>
    <t>Eldvarnaraklýll 600ml  hvit</t>
  </si>
  <si>
    <t xml:space="preserve">Awtools IP54 16A tengil </t>
  </si>
  <si>
    <t>Awtools IP54 16A klo</t>
  </si>
  <si>
    <t>Intact Race Power 12V 60ah 540en h+</t>
  </si>
  <si>
    <t xml:space="preserve">YATO Rafmags snúru 20m 3x1.5mm </t>
  </si>
  <si>
    <t>Nippill  JIC 1 1/16''x3/4'' RF</t>
  </si>
  <si>
    <t>Lausroatengi JIC 1 1/16''x3/4'' RF</t>
  </si>
  <si>
    <t>Samtengi 3/8 RF</t>
  </si>
  <si>
    <t>Samtengi 3/8</t>
  </si>
  <si>
    <t xml:space="preserve">Febrúar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</si>
</sst>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-* #,##0.00\ _I_S_K_-;\-* #,##0.00\ _I_S_K_-;_-* &quot;-&quot;??\ _I_S_K_-;_-@_-"/>
    <numFmt numFmtId="165" formatCode="_-* #,##0.00\ _k_r_._-;\-* #,##0.00\ _k_r_._-;_-* &quot;-&quot;??\ _k_r_._-;_-@_-"/>
    <numFmt numFmtId="166" formatCode="#,##0_ ;\-#,##0\ "/>
    <numFmt numFmtId="167" formatCode="_-* #,##0\ _k_r_._-;\-* #,##0\ _k_r_._-;_-* &quot;-&quot;\ _k_r_._-;_-@_-"/>
    <numFmt numFmtId="168" formatCode="_-* #,##0\ _k_r_._-;\-* #,##0\ _k_r_._-;_-* &quot;-&quot;??\ _k_r_._-;_-@_-"/>
    <numFmt numFmtId="169" formatCode="0.0"/>
    <numFmt numFmtId="170" formatCode="#,##0.0"/>
    <numFmt numFmtId="171" formatCode="0.000"/>
  </numFmts>
  <fonts count="2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4"/>
      <color theme="1"/>
      <name val="Calibri"/>
      <family val="2"/>
      <scheme val="minor"/>
    </font>
    <font>
      <b/>
      <i/>
      <sz val="14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12"/>
      <color rgb="FF201F1E"/>
      <name val="Segoe UI"/>
      <family val="2"/>
    </font>
    <font>
      <sz val="11"/>
      <name val="Calibri"/>
      <family val="2"/>
      <charset val="238"/>
      <scheme val="minor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sz val="10"/>
      <color theme="1"/>
      <name val="Arial"/>
      <family val="2"/>
    </font>
    <font>
      <sz val="11"/>
      <color theme="1"/>
      <name val="Calibri"/>
      <family val="2"/>
      <charset val="238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3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</borders>
  <cellStyleXfs count="3">
    <xf numFmtId="0" fontId="0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253">
    <xf numFmtId="0" fontId="0" fillId="0" borderId="0" xfId="0"/>
    <xf numFmtId="3" fontId="0" fillId="0" borderId="0" xfId="0" applyNumberFormat="1"/>
    <xf numFmtId="0" fontId="1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2" borderId="0" xfId="0" applyFill="1" applyAlignment="1">
      <alignment horizontal="left"/>
    </xf>
    <xf numFmtId="0" fontId="0" fillId="2" borderId="0" xfId="0" applyFill="1"/>
    <xf numFmtId="0" fontId="0" fillId="2" borderId="8" xfId="0" applyFill="1" applyBorder="1" applyAlignment="1">
      <alignment horizontal="left"/>
    </xf>
    <xf numFmtId="0" fontId="0" fillId="2" borderId="9" xfId="0" applyFill="1" applyBorder="1" applyAlignment="1">
      <alignment horizontal="left"/>
    </xf>
    <xf numFmtId="0" fontId="0" fillId="2" borderId="9" xfId="0" applyFill="1" applyBorder="1"/>
    <xf numFmtId="0" fontId="0" fillId="0" borderId="9" xfId="0" applyBorder="1"/>
    <xf numFmtId="3" fontId="0" fillId="0" borderId="9" xfId="0" applyNumberFormat="1" applyBorder="1"/>
    <xf numFmtId="0" fontId="0" fillId="3" borderId="0" xfId="0" applyFill="1"/>
    <xf numFmtId="0" fontId="0" fillId="0" borderId="0" xfId="0" applyAlignment="1">
      <alignment horizontal="right"/>
    </xf>
    <xf numFmtId="3" fontId="1" fillId="0" borderId="0" xfId="0" applyNumberFormat="1" applyFont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0" fontId="0" fillId="3" borderId="9" xfId="0" applyFill="1" applyBorder="1"/>
    <xf numFmtId="3" fontId="0" fillId="3" borderId="0" xfId="0" applyNumberFormat="1" applyFill="1"/>
    <xf numFmtId="3" fontId="0" fillId="3" borderId="9" xfId="0" applyNumberFormat="1" applyFill="1" applyBorder="1"/>
    <xf numFmtId="0" fontId="0" fillId="3" borderId="0" xfId="0" applyFill="1" applyAlignment="1">
      <alignment horizontal="left"/>
    </xf>
    <xf numFmtId="0" fontId="0" fillId="0" borderId="0" xfId="0" applyAlignment="1">
      <alignment wrapText="1"/>
    </xf>
    <xf numFmtId="3" fontId="0" fillId="0" borderId="0" xfId="0" applyNumberFormat="1" applyAlignment="1">
      <alignment horizontal="right"/>
    </xf>
    <xf numFmtId="49" fontId="3" fillId="4" borderId="0" xfId="0" applyNumberFormat="1" applyFont="1" applyFill="1" applyAlignment="1">
      <alignment horizontal="center"/>
    </xf>
    <xf numFmtId="0" fontId="4" fillId="0" borderId="0" xfId="0" applyFont="1" applyAlignment="1">
      <alignment horizontal="center"/>
    </xf>
    <xf numFmtId="0" fontId="3" fillId="4" borderId="0" xfId="0" applyFont="1" applyFill="1" applyAlignment="1">
      <alignment horizontal="center" wrapText="1"/>
    </xf>
    <xf numFmtId="0" fontId="3" fillId="4" borderId="5" xfId="0" applyFont="1" applyFill="1" applyBorder="1" applyAlignment="1">
      <alignment horizontal="center" wrapText="1"/>
    </xf>
    <xf numFmtId="0" fontId="4" fillId="4" borderId="0" xfId="0" applyFont="1" applyFill="1" applyAlignment="1">
      <alignment horizontal="center" wrapText="1"/>
    </xf>
    <xf numFmtId="3" fontId="4" fillId="0" borderId="0" xfId="0" applyNumberFormat="1" applyFont="1" applyAlignment="1">
      <alignment horizontal="left"/>
    </xf>
    <xf numFmtId="49" fontId="4" fillId="4" borderId="0" xfId="0" applyNumberFormat="1" applyFont="1" applyFill="1" applyAlignment="1">
      <alignment horizontal="center"/>
    </xf>
    <xf numFmtId="0" fontId="4" fillId="0" borderId="2" xfId="0" applyFont="1" applyBorder="1" applyAlignment="1">
      <alignment horizontal="center"/>
    </xf>
    <xf numFmtId="0" fontId="3" fillId="0" borderId="0" xfId="0" applyFont="1" applyAlignment="1">
      <alignment horizontal="left"/>
    </xf>
    <xf numFmtId="4" fontId="4" fillId="4" borderId="0" xfId="0" applyNumberFormat="1" applyFont="1" applyFill="1" applyAlignment="1">
      <alignment horizontal="center"/>
    </xf>
    <xf numFmtId="3" fontId="4" fillId="4" borderId="0" xfId="0" applyNumberFormat="1" applyFont="1" applyFill="1" applyAlignment="1">
      <alignment horizontal="center"/>
    </xf>
    <xf numFmtId="0" fontId="4" fillId="4" borderId="10" xfId="0" applyFont="1" applyFill="1" applyBorder="1" applyAlignment="1">
      <alignment horizontal="left"/>
    </xf>
    <xf numFmtId="0" fontId="4" fillId="4" borderId="0" xfId="0" applyFont="1" applyFill="1" applyAlignment="1">
      <alignment horizontal="center"/>
    </xf>
    <xf numFmtId="0" fontId="3" fillId="4" borderId="0" xfId="0" applyFont="1" applyFill="1" applyAlignment="1">
      <alignment horizontal="left"/>
    </xf>
    <xf numFmtId="0" fontId="3" fillId="0" borderId="4" xfId="0" applyFont="1" applyBorder="1" applyAlignment="1">
      <alignment horizontal="left"/>
    </xf>
    <xf numFmtId="0" fontId="4" fillId="0" borderId="4" xfId="0" applyFont="1" applyBorder="1" applyAlignment="1">
      <alignment horizontal="left"/>
    </xf>
    <xf numFmtId="0" fontId="4" fillId="0" borderId="6" xfId="0" applyFont="1" applyBorder="1" applyAlignment="1">
      <alignment horizontal="center"/>
    </xf>
    <xf numFmtId="3" fontId="3" fillId="4" borderId="0" xfId="0" applyNumberFormat="1" applyFont="1" applyFill="1" applyAlignment="1">
      <alignment horizontal="center"/>
    </xf>
    <xf numFmtId="0" fontId="3" fillId="4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166" fontId="4" fillId="4" borderId="0" xfId="0" applyNumberFormat="1" applyFont="1" applyFill="1" applyAlignment="1">
      <alignment horizontal="center"/>
    </xf>
    <xf numFmtId="0" fontId="4" fillId="4" borderId="11" xfId="0" applyFont="1" applyFill="1" applyBorder="1" applyAlignment="1">
      <alignment horizontal="left"/>
    </xf>
    <xf numFmtId="0" fontId="4" fillId="4" borderId="0" xfId="0" applyFont="1" applyFill="1" applyAlignment="1">
      <alignment horizontal="left"/>
    </xf>
    <xf numFmtId="0" fontId="4" fillId="4" borderId="1" xfId="0" applyFont="1" applyFill="1" applyBorder="1" applyAlignment="1">
      <alignment horizontal="left"/>
    </xf>
    <xf numFmtId="0" fontId="3" fillId="4" borderId="5" xfId="0" applyFont="1" applyFill="1" applyBorder="1" applyAlignment="1">
      <alignment horizontal="center"/>
    </xf>
    <xf numFmtId="0" fontId="4" fillId="0" borderId="0" xfId="0" applyFont="1" applyAlignment="1">
      <alignment horizontal="left"/>
    </xf>
    <xf numFmtId="0" fontId="4" fillId="4" borderId="1" xfId="0" applyFont="1" applyFill="1" applyBorder="1" applyAlignment="1">
      <alignment horizontal="center"/>
    </xf>
    <xf numFmtId="0" fontId="4" fillId="0" borderId="2" xfId="0" applyFont="1" applyBorder="1" applyAlignment="1">
      <alignment horizontal="left"/>
    </xf>
    <xf numFmtId="0" fontId="4" fillId="0" borderId="4" xfId="0" applyFont="1" applyBorder="1" applyAlignment="1">
      <alignment horizontal="center"/>
    </xf>
    <xf numFmtId="167" fontId="4" fillId="4" borderId="5" xfId="0" applyNumberFormat="1" applyFont="1" applyFill="1" applyBorder="1" applyAlignment="1">
      <alignment horizontal="center"/>
    </xf>
    <xf numFmtId="0" fontId="3" fillId="0" borderId="2" xfId="0" applyFont="1" applyBorder="1" applyAlignment="1">
      <alignment horizontal="center"/>
    </xf>
    <xf numFmtId="168" fontId="3" fillId="4" borderId="3" xfId="1" applyNumberFormat="1" applyFont="1" applyFill="1" applyBorder="1" applyAlignment="1">
      <alignment horizontal="center"/>
    </xf>
    <xf numFmtId="168" fontId="3" fillId="4" borderId="5" xfId="1" applyNumberFormat="1" applyFont="1" applyFill="1" applyBorder="1" applyAlignment="1">
      <alignment horizontal="center"/>
    </xf>
    <xf numFmtId="167" fontId="4" fillId="4" borderId="0" xfId="0" applyNumberFormat="1" applyFont="1" applyFill="1" applyAlignment="1">
      <alignment horizontal="center"/>
    </xf>
    <xf numFmtId="165" fontId="3" fillId="0" borderId="0" xfId="0" applyNumberFormat="1" applyFont="1" applyAlignment="1">
      <alignment horizontal="left"/>
    </xf>
    <xf numFmtId="167" fontId="4" fillId="4" borderId="0" xfId="0" applyNumberFormat="1" applyFont="1" applyFill="1" applyAlignment="1">
      <alignment horizontal="left"/>
    </xf>
    <xf numFmtId="0" fontId="4" fillId="0" borderId="6" xfId="0" applyFont="1" applyBorder="1" applyAlignment="1">
      <alignment horizontal="left"/>
    </xf>
    <xf numFmtId="167" fontId="4" fillId="4" borderId="11" xfId="0" applyNumberFormat="1" applyFont="1" applyFill="1" applyBorder="1" applyAlignment="1">
      <alignment horizontal="center"/>
    </xf>
    <xf numFmtId="167" fontId="4" fillId="4" borderId="1" xfId="0" applyNumberFormat="1" applyFont="1" applyFill="1" applyBorder="1" applyAlignment="1">
      <alignment horizontal="center"/>
    </xf>
    <xf numFmtId="167" fontId="4" fillId="4" borderId="11" xfId="0" applyNumberFormat="1" applyFont="1" applyFill="1" applyBorder="1" applyAlignment="1">
      <alignment horizontal="left"/>
    </xf>
    <xf numFmtId="167" fontId="4" fillId="4" borderId="1" xfId="0" applyNumberFormat="1" applyFont="1" applyFill="1" applyBorder="1" applyAlignment="1">
      <alignment horizontal="left"/>
    </xf>
    <xf numFmtId="0" fontId="3" fillId="0" borderId="2" xfId="0" applyFont="1" applyBorder="1" applyAlignment="1">
      <alignment horizontal="left"/>
    </xf>
    <xf numFmtId="0" fontId="4" fillId="0" borderId="7" xfId="0" applyFont="1" applyBorder="1" applyAlignment="1">
      <alignment horizontal="left"/>
    </xf>
    <xf numFmtId="0" fontId="4" fillId="4" borderId="5" xfId="0" applyFont="1" applyFill="1" applyBorder="1" applyAlignment="1">
      <alignment horizontal="left"/>
    </xf>
    <xf numFmtId="0" fontId="3" fillId="0" borderId="6" xfId="0" applyFont="1" applyBorder="1" applyAlignment="1">
      <alignment horizontal="left"/>
    </xf>
    <xf numFmtId="168" fontId="4" fillId="4" borderId="3" xfId="1" applyNumberFormat="1" applyFont="1" applyFill="1" applyBorder="1" applyAlignment="1">
      <alignment horizontal="center"/>
    </xf>
    <xf numFmtId="168" fontId="4" fillId="4" borderId="5" xfId="1" applyNumberFormat="1" applyFont="1" applyFill="1" applyBorder="1" applyAlignment="1">
      <alignment horizontal="center"/>
    </xf>
    <xf numFmtId="17" fontId="4" fillId="4" borderId="0" xfId="0" applyNumberFormat="1" applyFont="1" applyFill="1" applyAlignment="1">
      <alignment horizontal="left"/>
    </xf>
    <xf numFmtId="0" fontId="4" fillId="4" borderId="11" xfId="0" applyFont="1" applyFill="1" applyBorder="1" applyAlignment="1">
      <alignment horizontal="center"/>
    </xf>
    <xf numFmtId="0" fontId="3" fillId="0" borderId="12" xfId="0" applyFont="1" applyBorder="1" applyAlignment="1">
      <alignment horizontal="left"/>
    </xf>
    <xf numFmtId="0" fontId="3" fillId="0" borderId="13" xfId="0" applyFont="1" applyBorder="1" applyAlignment="1">
      <alignment horizontal="left"/>
    </xf>
    <xf numFmtId="0" fontId="4" fillId="0" borderId="13" xfId="0" applyFont="1" applyBorder="1" applyAlignment="1">
      <alignment horizontal="left"/>
    </xf>
    <xf numFmtId="0" fontId="4" fillId="0" borderId="14" xfId="0" applyFont="1" applyBorder="1" applyAlignment="1">
      <alignment horizontal="left"/>
    </xf>
    <xf numFmtId="167" fontId="4" fillId="0" borderId="0" xfId="0" applyNumberFormat="1" applyFont="1" applyAlignment="1">
      <alignment horizontal="center"/>
    </xf>
    <xf numFmtId="167" fontId="4" fillId="0" borderId="0" xfId="1" applyNumberFormat="1" applyFont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168" fontId="3" fillId="4" borderId="0" xfId="1" applyNumberFormat="1" applyFont="1" applyFill="1" applyAlignment="1">
      <alignment horizontal="center"/>
    </xf>
    <xf numFmtId="167" fontId="4" fillId="4" borderId="0" xfId="1" applyNumberFormat="1" applyFont="1" applyFill="1" applyAlignment="1">
      <alignment horizontal="center"/>
    </xf>
    <xf numFmtId="167" fontId="4" fillId="4" borderId="16" xfId="0" applyNumberFormat="1" applyFont="1" applyFill="1" applyBorder="1" applyAlignment="1">
      <alignment horizontal="left"/>
    </xf>
    <xf numFmtId="167" fontId="4" fillId="4" borderId="10" xfId="0" applyNumberFormat="1" applyFont="1" applyFill="1" applyBorder="1" applyAlignment="1">
      <alignment horizontal="left"/>
    </xf>
    <xf numFmtId="0" fontId="4" fillId="0" borderId="12" xfId="0" applyFont="1" applyBorder="1" applyAlignment="1">
      <alignment horizontal="left"/>
    </xf>
    <xf numFmtId="0" fontId="3" fillId="0" borderId="17" xfId="0" applyFont="1" applyBorder="1" applyAlignment="1">
      <alignment horizontal="left"/>
    </xf>
    <xf numFmtId="167" fontId="4" fillId="4" borderId="16" xfId="0" applyNumberFormat="1" applyFont="1" applyFill="1" applyBorder="1" applyAlignment="1">
      <alignment horizontal="center"/>
    </xf>
    <xf numFmtId="0" fontId="3" fillId="0" borderId="18" xfId="0" applyFont="1" applyBorder="1" applyAlignment="1">
      <alignment horizontal="left"/>
    </xf>
    <xf numFmtId="0" fontId="3" fillId="0" borderId="19" xfId="0" applyFont="1" applyBorder="1" applyAlignment="1">
      <alignment horizontal="left"/>
    </xf>
    <xf numFmtId="167" fontId="4" fillId="4" borderId="10" xfId="0" applyNumberFormat="1" applyFont="1" applyFill="1" applyBorder="1" applyAlignment="1">
      <alignment horizontal="center"/>
    </xf>
    <xf numFmtId="167" fontId="4" fillId="0" borderId="20" xfId="0" applyNumberFormat="1" applyFont="1" applyBorder="1" applyAlignment="1">
      <alignment horizontal="left"/>
    </xf>
    <xf numFmtId="2" fontId="4" fillId="4" borderId="10" xfId="0" applyNumberFormat="1" applyFont="1" applyFill="1" applyBorder="1" applyAlignment="1">
      <alignment horizontal="right"/>
    </xf>
    <xf numFmtId="0" fontId="3" fillId="4" borderId="10" xfId="0" applyFont="1" applyFill="1" applyBorder="1" applyAlignment="1">
      <alignment horizontal="center"/>
    </xf>
    <xf numFmtId="167" fontId="4" fillId="0" borderId="12" xfId="0" applyNumberFormat="1" applyFont="1" applyBorder="1" applyAlignment="1">
      <alignment horizontal="left"/>
    </xf>
    <xf numFmtId="167" fontId="4" fillId="0" borderId="0" xfId="0" applyNumberFormat="1" applyFont="1" applyAlignment="1">
      <alignment horizontal="left"/>
    </xf>
    <xf numFmtId="0" fontId="3" fillId="4" borderId="16" xfId="0" applyFont="1" applyFill="1" applyBorder="1" applyAlignment="1">
      <alignment horizontal="center"/>
    </xf>
    <xf numFmtId="0" fontId="4" fillId="0" borderId="20" xfId="0" applyFont="1" applyBorder="1" applyAlignment="1">
      <alignment horizontal="left"/>
    </xf>
    <xf numFmtId="0" fontId="4" fillId="4" borderId="21" xfId="0" applyFont="1" applyFill="1" applyBorder="1" applyAlignment="1">
      <alignment horizontal="left"/>
    </xf>
    <xf numFmtId="167" fontId="4" fillId="4" borderId="11" xfId="1" applyNumberFormat="1" applyFont="1" applyFill="1" applyBorder="1" applyAlignment="1">
      <alignment horizontal="left"/>
    </xf>
    <xf numFmtId="167" fontId="4" fillId="4" borderId="0" xfId="1" applyNumberFormat="1" applyFont="1" applyFill="1" applyAlignment="1">
      <alignment horizontal="left"/>
    </xf>
    <xf numFmtId="0" fontId="4" fillId="0" borderId="20" xfId="0" applyFont="1" applyBorder="1" applyAlignment="1">
      <alignment horizontal="center"/>
    </xf>
    <xf numFmtId="0" fontId="4" fillId="4" borderId="11" xfId="0" applyFont="1" applyFill="1" applyBorder="1"/>
    <xf numFmtId="0" fontId="4" fillId="4" borderId="0" xfId="0" applyFont="1" applyFill="1"/>
    <xf numFmtId="167" fontId="4" fillId="4" borderId="0" xfId="0" applyNumberFormat="1" applyFont="1" applyFill="1"/>
    <xf numFmtId="167" fontId="4" fillId="4" borderId="1" xfId="0" applyNumberFormat="1" applyFont="1" applyFill="1" applyBorder="1"/>
    <xf numFmtId="49" fontId="4" fillId="4" borderId="0" xfId="1" applyNumberFormat="1" applyFont="1" applyFill="1" applyAlignment="1">
      <alignment horizontal="center"/>
    </xf>
    <xf numFmtId="0" fontId="4" fillId="0" borderId="12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3" fontId="3" fillId="0" borderId="0" xfId="0" applyNumberFormat="1" applyFont="1" applyAlignment="1">
      <alignment horizontal="left"/>
    </xf>
    <xf numFmtId="49" fontId="4" fillId="4" borderId="22" xfId="0" applyNumberFormat="1" applyFont="1" applyFill="1" applyBorder="1" applyAlignment="1">
      <alignment horizontal="center"/>
    </xf>
    <xf numFmtId="49" fontId="4" fillId="4" borderId="0" xfId="1" applyNumberFormat="1" applyFont="1" applyFill="1" applyAlignment="1">
      <alignment horizontal="left"/>
    </xf>
    <xf numFmtId="49" fontId="4" fillId="4" borderId="0" xfId="0" applyNumberFormat="1" applyFont="1" applyFill="1" applyAlignment="1">
      <alignment horizontal="left"/>
    </xf>
    <xf numFmtId="165" fontId="4" fillId="0" borderId="0" xfId="0" applyNumberFormat="1" applyFont="1" applyAlignment="1">
      <alignment horizontal="left"/>
    </xf>
    <xf numFmtId="3" fontId="0" fillId="0" borderId="0" xfId="0" applyNumberFormat="1" applyAlignment="1">
      <alignment horizontal="center"/>
    </xf>
    <xf numFmtId="3" fontId="0" fillId="4" borderId="0" xfId="0" applyNumberFormat="1" applyFill="1" applyAlignment="1">
      <alignment horizontal="center"/>
    </xf>
    <xf numFmtId="3" fontId="3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center"/>
    </xf>
    <xf numFmtId="9" fontId="3" fillId="0" borderId="0" xfId="2" applyFont="1" applyAlignment="1">
      <alignment horizontal="center"/>
    </xf>
    <xf numFmtId="3" fontId="0" fillId="0" borderId="0" xfId="0" applyNumberFormat="1" applyAlignment="1">
      <alignment horizontal="left"/>
    </xf>
    <xf numFmtId="0" fontId="0" fillId="6" borderId="0" xfId="0" applyFill="1"/>
    <xf numFmtId="169" fontId="0" fillId="0" borderId="0" xfId="0" applyNumberFormat="1" applyProtection="1">
      <protection locked="0"/>
    </xf>
    <xf numFmtId="0" fontId="0" fillId="6" borderId="0" xfId="0" applyFill="1" applyAlignment="1" applyProtection="1">
      <alignment horizontal="center"/>
      <protection locked="0"/>
    </xf>
    <xf numFmtId="3" fontId="1" fillId="0" borderId="0" xfId="0" applyNumberFormat="1" applyFont="1" applyAlignment="1" applyProtection="1">
      <alignment horizontal="center"/>
      <protection locked="0"/>
    </xf>
    <xf numFmtId="0" fontId="8" fillId="0" borderId="0" xfId="0" applyFont="1"/>
    <xf numFmtId="168" fontId="3" fillId="4" borderId="0" xfId="1" applyNumberFormat="1" applyFont="1" applyFill="1" applyBorder="1" applyAlignment="1">
      <alignment horizontal="center"/>
    </xf>
    <xf numFmtId="0" fontId="0" fillId="7" borderId="0" xfId="0" applyFill="1"/>
    <xf numFmtId="0" fontId="0" fillId="8" borderId="0" xfId="0" applyFill="1"/>
    <xf numFmtId="0" fontId="0" fillId="0" borderId="4" xfId="0" applyBorder="1" applyAlignment="1">
      <alignment horizontal="right"/>
    </xf>
    <xf numFmtId="0" fontId="1" fillId="0" borderId="6" xfId="0" applyFont="1" applyBorder="1" applyAlignment="1">
      <alignment horizontal="right"/>
    </xf>
    <xf numFmtId="169" fontId="0" fillId="0" borderId="0" xfId="0" applyNumberFormat="1"/>
    <xf numFmtId="3" fontId="1" fillId="0" borderId="0" xfId="0" applyNumberFormat="1" applyFont="1" applyAlignment="1">
      <alignment horizontal="center"/>
    </xf>
    <xf numFmtId="0" fontId="0" fillId="0" borderId="1" xfId="0" applyBorder="1"/>
    <xf numFmtId="165" fontId="4" fillId="0" borderId="1" xfId="0" applyNumberFormat="1" applyFont="1" applyBorder="1" applyAlignment="1">
      <alignment horizontal="left"/>
    </xf>
    <xf numFmtId="0" fontId="0" fillId="0" borderId="1" xfId="0" applyBorder="1" applyAlignment="1">
      <alignment horizontal="left"/>
    </xf>
    <xf numFmtId="169" fontId="0" fillId="0" borderId="1" xfId="0" applyNumberFormat="1" applyBorder="1"/>
    <xf numFmtId="3" fontId="0" fillId="0" borderId="25" xfId="0" applyNumberFormat="1" applyBorder="1"/>
    <xf numFmtId="0" fontId="0" fillId="0" borderId="1" xfId="0" applyBorder="1" applyAlignment="1">
      <alignment horizontal="right"/>
    </xf>
    <xf numFmtId="3" fontId="0" fillId="6" borderId="0" xfId="0" applyNumberFormat="1" applyFill="1" applyAlignment="1" applyProtection="1">
      <alignment horizontal="center"/>
      <protection locked="0"/>
    </xf>
    <xf numFmtId="170" fontId="0" fillId="6" borderId="0" xfId="0" applyNumberFormat="1" applyFill="1" applyAlignment="1" applyProtection="1">
      <alignment horizontal="center"/>
      <protection locked="0"/>
    </xf>
    <xf numFmtId="3" fontId="0" fillId="6" borderId="0" xfId="0" applyNumberFormat="1" applyFill="1"/>
    <xf numFmtId="3" fontId="4" fillId="6" borderId="0" xfId="0" applyNumberFormat="1" applyFont="1" applyFill="1" applyAlignment="1">
      <alignment horizontal="left"/>
    </xf>
    <xf numFmtId="0" fontId="4" fillId="6" borderId="0" xfId="0" applyFont="1" applyFill="1" applyAlignment="1">
      <alignment horizontal="center"/>
    </xf>
    <xf numFmtId="0" fontId="4" fillId="6" borderId="15" xfId="0" applyFont="1" applyFill="1" applyBorder="1" applyAlignment="1">
      <alignment horizontal="left"/>
    </xf>
    <xf numFmtId="0" fontId="4" fillId="6" borderId="0" xfId="0" applyFont="1" applyFill="1" applyAlignment="1">
      <alignment horizontal="left"/>
    </xf>
    <xf numFmtId="0" fontId="1" fillId="0" borderId="9" xfId="0" applyFont="1" applyBorder="1" applyAlignment="1">
      <alignment horizontal="center"/>
    </xf>
    <xf numFmtId="3" fontId="0" fillId="0" borderId="1" xfId="0" applyNumberFormat="1" applyBorder="1"/>
    <xf numFmtId="0" fontId="5" fillId="0" borderId="0" xfId="0" applyFont="1"/>
    <xf numFmtId="0" fontId="0" fillId="3" borderId="26" xfId="0" applyFill="1" applyBorder="1"/>
    <xf numFmtId="0" fontId="7" fillId="0" borderId="0" xfId="0" applyFont="1"/>
    <xf numFmtId="0" fontId="0" fillId="3" borderId="27" xfId="0" applyFill="1" applyBorder="1"/>
    <xf numFmtId="0" fontId="6" fillId="3" borderId="27" xfId="0" applyFont="1" applyFill="1" applyBorder="1"/>
    <xf numFmtId="0" fontId="6" fillId="0" borderId="0" xfId="0" applyFont="1"/>
    <xf numFmtId="0" fontId="13" fillId="0" borderId="0" xfId="0" applyFont="1"/>
    <xf numFmtId="0" fontId="6" fillId="0" borderId="0" xfId="0" applyFont="1" applyAlignment="1">
      <alignment horizontal="right"/>
    </xf>
    <xf numFmtId="0" fontId="12" fillId="0" borderId="0" xfId="0" applyFont="1"/>
    <xf numFmtId="0" fontId="7" fillId="0" borderId="0" xfId="0" applyFont="1" applyAlignment="1">
      <alignment horizontal="center"/>
    </xf>
    <xf numFmtId="2" fontId="7" fillId="0" borderId="0" xfId="0" applyNumberFormat="1" applyFont="1" applyAlignment="1">
      <alignment horizontal="center"/>
    </xf>
    <xf numFmtId="3" fontId="7" fillId="0" borderId="0" xfId="0" applyNumberFormat="1" applyFont="1" applyAlignment="1">
      <alignment horizontal="center"/>
    </xf>
    <xf numFmtId="17" fontId="0" fillId="0" borderId="0" xfId="0" applyNumberFormat="1" applyAlignment="1">
      <alignment horizontal="right"/>
    </xf>
    <xf numFmtId="0" fontId="1" fillId="0" borderId="7" xfId="0" applyFont="1" applyBorder="1" applyAlignment="1">
      <alignment horizontal="right"/>
    </xf>
    <xf numFmtId="169" fontId="1" fillId="0" borderId="7" xfId="0" applyNumberFormat="1" applyFont="1" applyBorder="1"/>
    <xf numFmtId="0" fontId="0" fillId="0" borderId="24" xfId="0" applyBorder="1" applyAlignment="1">
      <alignment horizontal="left"/>
    </xf>
    <xf numFmtId="0" fontId="0" fillId="10" borderId="0" xfId="0" applyFill="1"/>
    <xf numFmtId="0" fontId="6" fillId="9" borderId="0" xfId="0" applyFont="1" applyFill="1" applyAlignment="1">
      <alignment horizontal="center"/>
    </xf>
    <xf numFmtId="0" fontId="0" fillId="0" borderId="5" xfId="0" applyBorder="1" applyAlignment="1">
      <alignment horizontal="left"/>
    </xf>
    <xf numFmtId="0" fontId="0" fillId="0" borderId="11" xfId="0" applyBorder="1" applyAlignment="1" applyProtection="1">
      <alignment horizontal="left"/>
      <protection locked="0"/>
    </xf>
    <xf numFmtId="0" fontId="6" fillId="0" borderId="0" xfId="0" applyFont="1" applyAlignment="1" applyProtection="1">
      <alignment horizontal="left"/>
      <protection locked="0"/>
    </xf>
    <xf numFmtId="3" fontId="0" fillId="0" borderId="1" xfId="0" applyNumberFormat="1" applyBorder="1" applyAlignment="1">
      <alignment horizontal="right"/>
    </xf>
    <xf numFmtId="3" fontId="0" fillId="0" borderId="1" xfId="0" applyNumberFormat="1" applyBorder="1" applyAlignment="1">
      <alignment horizontal="left"/>
    </xf>
    <xf numFmtId="0" fontId="0" fillId="0" borderId="28" xfId="0" applyBorder="1"/>
    <xf numFmtId="3" fontId="0" fillId="0" borderId="28" xfId="0" applyNumberFormat="1" applyBorder="1"/>
    <xf numFmtId="0" fontId="0" fillId="0" borderId="16" xfId="0" applyBorder="1"/>
    <xf numFmtId="3" fontId="0" fillId="0" borderId="16" xfId="0" applyNumberFormat="1" applyBorder="1"/>
    <xf numFmtId="3" fontId="0" fillId="8" borderId="0" xfId="0" applyNumberFormat="1" applyFill="1"/>
    <xf numFmtId="0" fontId="0" fillId="0" borderId="0" xfId="0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right" vertical="center"/>
    </xf>
    <xf numFmtId="3" fontId="15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0" fillId="11" borderId="0" xfId="0" applyFill="1"/>
    <xf numFmtId="0" fontId="8" fillId="0" borderId="0" xfId="0" applyFont="1" applyAlignment="1">
      <alignment horizontal="center" vertical="center"/>
    </xf>
    <xf numFmtId="0" fontId="18" fillId="0" borderId="0" xfId="0" applyFont="1" applyAlignment="1">
      <alignment vertical="center"/>
    </xf>
    <xf numFmtId="0" fontId="0" fillId="0" borderId="4" xfId="0" applyBorder="1" applyAlignment="1" applyProtection="1">
      <alignment horizontal="right"/>
      <protection locked="0"/>
    </xf>
    <xf numFmtId="0" fontId="1" fillId="0" borderId="6" xfId="0" applyFont="1" applyBorder="1" applyAlignment="1" applyProtection="1">
      <alignment horizontal="right"/>
      <protection locked="0"/>
    </xf>
    <xf numFmtId="0" fontId="0" fillId="0" borderId="16" xfId="0" applyBorder="1" applyAlignment="1" applyProtection="1">
      <alignment horizontal="left"/>
      <protection locked="0"/>
    </xf>
    <xf numFmtId="0" fontId="0" fillId="0" borderId="0" xfId="0" applyAlignment="1" applyProtection="1">
      <alignment horizontal="center"/>
      <protection locked="0"/>
    </xf>
    <xf numFmtId="169" fontId="0" fillId="0" borderId="5" xfId="0" applyNumberFormat="1" applyBorder="1" applyProtection="1">
      <protection locked="0"/>
    </xf>
    <xf numFmtId="169" fontId="1" fillId="0" borderId="24" xfId="0" applyNumberFormat="1" applyFont="1" applyBorder="1" applyProtection="1">
      <protection locked="0"/>
    </xf>
    <xf numFmtId="169" fontId="1" fillId="0" borderId="0" xfId="0" applyNumberFormat="1" applyFont="1" applyProtection="1">
      <protection locked="0"/>
    </xf>
    <xf numFmtId="0" fontId="0" fillId="0" borderId="0" xfId="0" applyProtection="1">
      <protection locked="0"/>
    </xf>
    <xf numFmtId="0" fontId="6" fillId="0" borderId="1" xfId="0" applyFont="1" applyBorder="1"/>
    <xf numFmtId="0" fontId="0" fillId="3" borderId="1" xfId="0" applyFill="1" applyBorder="1"/>
    <xf numFmtId="3" fontId="6" fillId="0" borderId="0" xfId="0" applyNumberFormat="1" applyFont="1" applyAlignment="1" applyProtection="1">
      <alignment horizontal="right"/>
      <protection locked="0"/>
    </xf>
    <xf numFmtId="3" fontId="1" fillId="0" borderId="0" xfId="0" applyNumberFormat="1" applyFont="1" applyAlignment="1" applyProtection="1">
      <alignment horizontal="left"/>
      <protection locked="0"/>
    </xf>
    <xf numFmtId="3" fontId="0" fillId="0" borderId="11" xfId="0" applyNumberFormat="1" applyBorder="1" applyAlignment="1" applyProtection="1">
      <alignment horizontal="left"/>
      <protection locked="0"/>
    </xf>
    <xf numFmtId="3" fontId="0" fillId="0" borderId="16" xfId="0" applyNumberFormat="1" applyBorder="1" applyAlignment="1" applyProtection="1">
      <alignment horizontal="left"/>
      <protection locked="0"/>
    </xf>
    <xf numFmtId="0" fontId="9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9" fillId="0" borderId="0" xfId="0" applyFont="1"/>
    <xf numFmtId="0" fontId="11" fillId="0" borderId="0" xfId="0" applyFont="1"/>
    <xf numFmtId="0" fontId="20" fillId="0" borderId="0" xfId="0" applyFont="1"/>
    <xf numFmtId="0" fontId="11" fillId="0" borderId="0" xfId="0" applyFont="1" applyAlignment="1">
      <alignment horizontal="left"/>
    </xf>
    <xf numFmtId="3" fontId="0" fillId="0" borderId="0" xfId="0" applyNumberFormat="1" applyAlignment="1" applyProtection="1">
      <alignment horizontal="left"/>
      <protection locked="0"/>
    </xf>
    <xf numFmtId="0" fontId="1" fillId="0" borderId="0" xfId="0" applyFont="1" applyAlignment="1">
      <alignment horizontal="center" vertical="center"/>
    </xf>
    <xf numFmtId="0" fontId="1" fillId="0" borderId="29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8" fillId="0" borderId="29" xfId="0" applyFont="1" applyBorder="1" applyAlignment="1">
      <alignment horizontal="center" vertical="center"/>
    </xf>
    <xf numFmtId="3" fontId="8" fillId="0" borderId="29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3" fontId="0" fillId="9" borderId="0" xfId="0" applyNumberFormat="1" applyFill="1" applyAlignment="1">
      <alignment horizontal="right"/>
    </xf>
    <xf numFmtId="171" fontId="0" fillId="9" borderId="0" xfId="0" applyNumberFormat="1" applyFill="1"/>
    <xf numFmtId="0" fontId="21" fillId="0" borderId="0" xfId="0" applyFont="1" applyAlignment="1">
      <alignment horizontal="center"/>
    </xf>
    <xf numFmtId="3" fontId="0" fillId="5" borderId="0" xfId="0" applyNumberFormat="1" applyFill="1"/>
    <xf numFmtId="0" fontId="0" fillId="8" borderId="0" xfId="0" applyFill="1" applyAlignment="1">
      <alignment horizontal="left"/>
    </xf>
    <xf numFmtId="0" fontId="0" fillId="0" borderId="26" xfId="0" applyBorder="1"/>
    <xf numFmtId="0" fontId="0" fillId="0" borderId="27" xfId="0" applyBorder="1"/>
    <xf numFmtId="0" fontId="0" fillId="0" borderId="30" xfId="0" applyBorder="1"/>
    <xf numFmtId="0" fontId="6" fillId="0" borderId="0" xfId="0" applyFont="1" applyAlignment="1">
      <alignment horizontal="center" vertical="center"/>
    </xf>
    <xf numFmtId="0" fontId="1" fillId="12" borderId="0" xfId="0" applyFont="1" applyFill="1"/>
    <xf numFmtId="0" fontId="0" fillId="12" borderId="0" xfId="0" applyFill="1" applyAlignment="1">
      <alignment vertical="center"/>
    </xf>
    <xf numFmtId="0" fontId="0" fillId="12" borderId="0" xfId="0" applyFill="1"/>
    <xf numFmtId="49" fontId="1" fillId="12" borderId="0" xfId="0" applyNumberFormat="1" applyFont="1" applyFill="1" applyAlignment="1">
      <alignment horizontal="center"/>
    </xf>
    <xf numFmtId="49" fontId="0" fillId="12" borderId="0" xfId="0" applyNumberFormat="1" applyFill="1" applyAlignment="1">
      <alignment horizontal="center"/>
    </xf>
    <xf numFmtId="0" fontId="22" fillId="0" borderId="22" xfId="0" applyFont="1" applyBorder="1"/>
    <xf numFmtId="3" fontId="22" fillId="0" borderId="22" xfId="0" applyNumberFormat="1" applyFont="1" applyBorder="1" applyAlignment="1">
      <alignment horizontal="center" vertical="center"/>
    </xf>
    <xf numFmtId="0" fontId="22" fillId="12" borderId="22" xfId="0" applyFont="1" applyFill="1" applyBorder="1"/>
    <xf numFmtId="0" fontId="22" fillId="0" borderId="22" xfId="0" applyFont="1" applyBorder="1" applyAlignment="1">
      <alignment wrapText="1"/>
    </xf>
    <xf numFmtId="0" fontId="23" fillId="0" borderId="0" xfId="0" applyFont="1"/>
    <xf numFmtId="1" fontId="0" fillId="0" borderId="0" xfId="0" applyNumberFormat="1" applyAlignment="1">
      <alignment horizontal="right"/>
    </xf>
    <xf numFmtId="1" fontId="1" fillId="0" borderId="0" xfId="0" applyNumberFormat="1" applyFont="1" applyAlignment="1">
      <alignment horizontal="right"/>
    </xf>
    <xf numFmtId="0" fontId="8" fillId="0" borderId="0" xfId="0" applyFont="1" applyAlignment="1">
      <alignment horizontal="center" vertical="center" wrapText="1"/>
    </xf>
    <xf numFmtId="49" fontId="1" fillId="12" borderId="0" xfId="0" applyNumberFormat="1" applyFont="1" applyFill="1" applyAlignment="1">
      <alignment horizontal="center" vertical="center"/>
    </xf>
    <xf numFmtId="49" fontId="0" fillId="12" borderId="0" xfId="0" applyNumberFormat="1" applyFill="1" applyAlignment="1">
      <alignment horizontal="center" vertical="center"/>
    </xf>
    <xf numFmtId="0" fontId="0" fillId="12" borderId="0" xfId="0" applyFill="1" applyAlignment="1">
      <alignment horizontal="center" vertical="center"/>
    </xf>
    <xf numFmtId="0" fontId="0" fillId="0" borderId="1" xfId="0" applyBorder="1" applyAlignment="1" applyProtection="1">
      <alignment horizontal="left"/>
      <protection locked="0"/>
    </xf>
    <xf numFmtId="3" fontId="6" fillId="0" borderId="1" xfId="0" applyNumberFormat="1" applyFont="1" applyBorder="1"/>
    <xf numFmtId="3" fontId="0" fillId="0" borderId="1" xfId="0" applyNumberFormat="1" applyBorder="1" applyAlignment="1" applyProtection="1">
      <alignment horizontal="right"/>
      <protection locked="0"/>
    </xf>
    <xf numFmtId="3" fontId="15" fillId="0" borderId="0" xfId="0" applyNumberFormat="1" applyFont="1" applyAlignment="1">
      <alignment wrapText="1"/>
    </xf>
    <xf numFmtId="0" fontId="0" fillId="0" borderId="1" xfId="0" applyBorder="1" applyAlignment="1" applyProtection="1">
      <alignment horizontal="left"/>
      <protection locked="0"/>
    </xf>
    <xf numFmtId="0" fontId="6" fillId="9" borderId="0" xfId="0" applyFont="1" applyFill="1" applyAlignment="1">
      <alignment horizontal="center"/>
    </xf>
    <xf numFmtId="0" fontId="0" fillId="0" borderId="2" xfId="0" applyBorder="1" applyAlignment="1" applyProtection="1">
      <alignment horizontal="center"/>
      <protection locked="0"/>
    </xf>
    <xf numFmtId="0" fontId="0" fillId="0" borderId="3" xfId="0" applyBorder="1" applyAlignment="1" applyProtection="1">
      <alignment horizontal="center"/>
      <protection locked="0"/>
    </xf>
    <xf numFmtId="0" fontId="12" fillId="0" borderId="0" xfId="0" applyFont="1" applyAlignment="1">
      <alignment horizontal="center"/>
    </xf>
    <xf numFmtId="0" fontId="0" fillId="0" borderId="2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0" xfId="0" applyAlignment="1">
      <alignment horizontal="left"/>
    </xf>
  </cellXfs>
  <cellStyles count="3">
    <cellStyle name="Comma" xfId="1" builtinId="3"/>
    <cellStyle name="Normal" xfId="0" builtinId="0"/>
    <cellStyle name="Percent" xfId="2" builtinId="5"/>
  </cellStyles>
  <dxfs count="1">
    <dxf>
      <fill>
        <patternFill>
          <bgColor rgb="FFFFFF0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emf"/><Relationship Id="rId18" Type="http://schemas.openxmlformats.org/officeDocument/2006/relationships/image" Target="../media/image19.jpeg"/><Relationship Id="rId26" Type="http://schemas.openxmlformats.org/officeDocument/2006/relationships/image" Target="../media/image27.jpeg"/><Relationship Id="rId3" Type="http://schemas.openxmlformats.org/officeDocument/2006/relationships/image" Target="../media/image4.emf"/><Relationship Id="rId21" Type="http://schemas.openxmlformats.org/officeDocument/2006/relationships/image" Target="../media/image22.jpeg"/><Relationship Id="rId34" Type="http://schemas.openxmlformats.org/officeDocument/2006/relationships/image" Target="../media/image35.jpeg"/><Relationship Id="rId7" Type="http://schemas.openxmlformats.org/officeDocument/2006/relationships/image" Target="../media/image8.emf"/><Relationship Id="rId12" Type="http://schemas.openxmlformats.org/officeDocument/2006/relationships/image" Target="../media/image13.emf"/><Relationship Id="rId17" Type="http://schemas.openxmlformats.org/officeDocument/2006/relationships/image" Target="../media/image18.jpeg"/><Relationship Id="rId25" Type="http://schemas.openxmlformats.org/officeDocument/2006/relationships/image" Target="../media/image26.png"/><Relationship Id="rId33" Type="http://schemas.openxmlformats.org/officeDocument/2006/relationships/image" Target="../media/image34.jpeg"/><Relationship Id="rId2" Type="http://schemas.openxmlformats.org/officeDocument/2006/relationships/image" Target="../media/image3.emf"/><Relationship Id="rId16" Type="http://schemas.openxmlformats.org/officeDocument/2006/relationships/image" Target="../media/image17.pn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1" Type="http://schemas.openxmlformats.org/officeDocument/2006/relationships/image" Target="../media/image2.emf"/><Relationship Id="rId6" Type="http://schemas.openxmlformats.org/officeDocument/2006/relationships/image" Target="../media/image7.emf"/><Relationship Id="rId11" Type="http://schemas.openxmlformats.org/officeDocument/2006/relationships/image" Target="../media/image12.emf"/><Relationship Id="rId24" Type="http://schemas.openxmlformats.org/officeDocument/2006/relationships/image" Target="../media/image25.jpeg"/><Relationship Id="rId32" Type="http://schemas.openxmlformats.org/officeDocument/2006/relationships/image" Target="../media/image33.jpeg"/><Relationship Id="rId5" Type="http://schemas.openxmlformats.org/officeDocument/2006/relationships/image" Target="../media/image6.emf"/><Relationship Id="rId15" Type="http://schemas.openxmlformats.org/officeDocument/2006/relationships/image" Target="../media/image16.emf"/><Relationship Id="rId23" Type="http://schemas.openxmlformats.org/officeDocument/2006/relationships/image" Target="../media/image24.jpeg"/><Relationship Id="rId28" Type="http://schemas.openxmlformats.org/officeDocument/2006/relationships/image" Target="../media/image29.jpeg"/><Relationship Id="rId36" Type="http://schemas.openxmlformats.org/officeDocument/2006/relationships/image" Target="../media/image37.jpeg"/><Relationship Id="rId10" Type="http://schemas.openxmlformats.org/officeDocument/2006/relationships/image" Target="../media/image11.emf"/><Relationship Id="rId19" Type="http://schemas.openxmlformats.org/officeDocument/2006/relationships/image" Target="../media/image20.jpeg"/><Relationship Id="rId31" Type="http://schemas.openxmlformats.org/officeDocument/2006/relationships/image" Target="../media/image32.jpeg"/><Relationship Id="rId4" Type="http://schemas.openxmlformats.org/officeDocument/2006/relationships/image" Target="../media/image5.emf"/><Relationship Id="rId9" Type="http://schemas.openxmlformats.org/officeDocument/2006/relationships/image" Target="../media/image10.emf"/><Relationship Id="rId14" Type="http://schemas.openxmlformats.org/officeDocument/2006/relationships/image" Target="../media/image15.png"/><Relationship Id="rId22" Type="http://schemas.openxmlformats.org/officeDocument/2006/relationships/image" Target="../media/image23.jpeg"/><Relationship Id="rId27" Type="http://schemas.openxmlformats.org/officeDocument/2006/relationships/image" Target="../media/image28.jpeg"/><Relationship Id="rId30" Type="http://schemas.openxmlformats.org/officeDocument/2006/relationships/image" Target="../media/image31.png"/><Relationship Id="rId35" Type="http://schemas.openxmlformats.org/officeDocument/2006/relationships/image" Target="../media/image36.jpeg"/><Relationship Id="rId8" Type="http://schemas.openxmlformats.org/officeDocument/2006/relationships/image" Target="../media/image9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857250</xdr:colOff>
      <xdr:row>0</xdr:row>
      <xdr:rowOff>381000</xdr:rowOff>
    </xdr:from>
    <xdr:to>
      <xdr:col>2</xdr:col>
      <xdr:colOff>228600</xdr:colOff>
      <xdr:row>5</xdr:row>
      <xdr:rowOff>9525</xdr:rowOff>
    </xdr:to>
    <xdr:pic>
      <xdr:nvPicPr>
        <xdr:cNvPr id="2" name="Picture 70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675" y="381000"/>
          <a:ext cx="2181225" cy="790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1571625</xdr:colOff>
      <xdr:row>335</xdr:row>
      <xdr:rowOff>0</xdr:rowOff>
    </xdr:from>
    <xdr:to>
      <xdr:col>5</xdr:col>
      <xdr:colOff>695325</xdr:colOff>
      <xdr:row>340</xdr:row>
      <xdr:rowOff>85725</xdr:rowOff>
    </xdr:to>
    <xdr:pic>
      <xdr:nvPicPr>
        <xdr:cNvPr id="3" name="Picture 76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050" y="74056875"/>
          <a:ext cx="885825" cy="990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1771650</xdr:colOff>
      <xdr:row>436</xdr:row>
      <xdr:rowOff>9525</xdr:rowOff>
    </xdr:from>
    <xdr:to>
      <xdr:col>5</xdr:col>
      <xdr:colOff>314325</xdr:colOff>
      <xdr:row>440</xdr:row>
      <xdr:rowOff>47625</xdr:rowOff>
    </xdr:to>
    <xdr:pic>
      <xdr:nvPicPr>
        <xdr:cNvPr id="4" name="Picture 77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95821500"/>
          <a:ext cx="704850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1581150</xdr:colOff>
      <xdr:row>390</xdr:row>
      <xdr:rowOff>9525</xdr:rowOff>
    </xdr:from>
    <xdr:to>
      <xdr:col>5</xdr:col>
      <xdr:colOff>676275</xdr:colOff>
      <xdr:row>395</xdr:row>
      <xdr:rowOff>76200</xdr:rowOff>
    </xdr:to>
    <xdr:pic>
      <xdr:nvPicPr>
        <xdr:cNvPr id="5" name="Picture 78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5" y="85934550"/>
          <a:ext cx="876300" cy="971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1714500</xdr:colOff>
      <xdr:row>415</xdr:row>
      <xdr:rowOff>9525</xdr:rowOff>
    </xdr:from>
    <xdr:to>
      <xdr:col>5</xdr:col>
      <xdr:colOff>400050</xdr:colOff>
      <xdr:row>419</xdr:row>
      <xdr:rowOff>66675</xdr:rowOff>
    </xdr:to>
    <xdr:pic>
      <xdr:nvPicPr>
        <xdr:cNvPr id="6" name="Picture 79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8925" y="91211400"/>
          <a:ext cx="733425" cy="7810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1733550</xdr:colOff>
      <xdr:row>457</xdr:row>
      <xdr:rowOff>0</xdr:rowOff>
    </xdr:from>
    <xdr:to>
      <xdr:col>5</xdr:col>
      <xdr:colOff>371475</xdr:colOff>
      <xdr:row>461</xdr:row>
      <xdr:rowOff>76200</xdr:rowOff>
    </xdr:to>
    <xdr:pic>
      <xdr:nvPicPr>
        <xdr:cNvPr id="7" name="Picture 80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7975" y="100412550"/>
          <a:ext cx="723900" cy="8001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1647825</xdr:colOff>
      <xdr:row>471</xdr:row>
      <xdr:rowOff>0</xdr:rowOff>
    </xdr:from>
    <xdr:to>
      <xdr:col>5</xdr:col>
      <xdr:colOff>542925</xdr:colOff>
      <xdr:row>475</xdr:row>
      <xdr:rowOff>66675</xdr:rowOff>
    </xdr:to>
    <xdr:pic>
      <xdr:nvPicPr>
        <xdr:cNvPr id="8" name="Picture 81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103336725"/>
          <a:ext cx="809625" cy="790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1562100</xdr:colOff>
      <xdr:row>540</xdr:row>
      <xdr:rowOff>190500</xdr:rowOff>
    </xdr:from>
    <xdr:to>
      <xdr:col>5</xdr:col>
      <xdr:colOff>733425</xdr:colOff>
      <xdr:row>545</xdr:row>
      <xdr:rowOff>95250</xdr:rowOff>
    </xdr:to>
    <xdr:pic>
      <xdr:nvPicPr>
        <xdr:cNvPr id="9" name="Picture 84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6525" y="118595775"/>
          <a:ext cx="914400" cy="8096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1676400</xdr:colOff>
      <xdr:row>581</xdr:row>
      <xdr:rowOff>9525</xdr:rowOff>
    </xdr:from>
    <xdr:to>
      <xdr:col>5</xdr:col>
      <xdr:colOff>504825</xdr:colOff>
      <xdr:row>585</xdr:row>
      <xdr:rowOff>57150</xdr:rowOff>
    </xdr:to>
    <xdr:pic>
      <xdr:nvPicPr>
        <xdr:cNvPr id="10" name="Picture 85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0825" y="127444500"/>
          <a:ext cx="800100" cy="771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1628775</xdr:colOff>
      <xdr:row>656</xdr:row>
      <xdr:rowOff>9525</xdr:rowOff>
    </xdr:from>
    <xdr:to>
      <xdr:col>5</xdr:col>
      <xdr:colOff>571500</xdr:colOff>
      <xdr:row>659</xdr:row>
      <xdr:rowOff>200025</xdr:rowOff>
    </xdr:to>
    <xdr:pic>
      <xdr:nvPicPr>
        <xdr:cNvPr id="11" name="Picture 86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143751300"/>
          <a:ext cx="819150" cy="7429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1676400</xdr:colOff>
      <xdr:row>684</xdr:row>
      <xdr:rowOff>9525</xdr:rowOff>
    </xdr:from>
    <xdr:to>
      <xdr:col>5</xdr:col>
      <xdr:colOff>495300</xdr:colOff>
      <xdr:row>688</xdr:row>
      <xdr:rowOff>66675</xdr:rowOff>
    </xdr:to>
    <xdr:pic>
      <xdr:nvPicPr>
        <xdr:cNvPr id="12" name="Picture 87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0825" y="149828250"/>
          <a:ext cx="790575" cy="7810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1628775</xdr:colOff>
      <xdr:row>847</xdr:row>
      <xdr:rowOff>0</xdr:rowOff>
    </xdr:from>
    <xdr:to>
      <xdr:col>5</xdr:col>
      <xdr:colOff>581025</xdr:colOff>
      <xdr:row>851</xdr:row>
      <xdr:rowOff>57150</xdr:rowOff>
    </xdr:to>
    <xdr:pic>
      <xdr:nvPicPr>
        <xdr:cNvPr id="13" name="Picture 89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186080400"/>
          <a:ext cx="828675" cy="7810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1704975</xdr:colOff>
      <xdr:row>877</xdr:row>
      <xdr:rowOff>28575</xdr:rowOff>
    </xdr:from>
    <xdr:to>
      <xdr:col>5</xdr:col>
      <xdr:colOff>428625</xdr:colOff>
      <xdr:row>881</xdr:row>
      <xdr:rowOff>47625</xdr:rowOff>
    </xdr:to>
    <xdr:pic>
      <xdr:nvPicPr>
        <xdr:cNvPr id="14" name="Picture 90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400" y="192795525"/>
          <a:ext cx="752475" cy="7429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1714500</xdr:colOff>
      <xdr:row>979</xdr:row>
      <xdr:rowOff>19050</xdr:rowOff>
    </xdr:from>
    <xdr:to>
      <xdr:col>5</xdr:col>
      <xdr:colOff>438150</xdr:colOff>
      <xdr:row>983</xdr:row>
      <xdr:rowOff>47625</xdr:rowOff>
    </xdr:to>
    <xdr:pic>
      <xdr:nvPicPr>
        <xdr:cNvPr id="15" name="Picture 93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8925" y="213817200"/>
          <a:ext cx="771525" cy="752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1619250</xdr:colOff>
      <xdr:row>992</xdr:row>
      <xdr:rowOff>19050</xdr:rowOff>
    </xdr:from>
    <xdr:to>
      <xdr:col>5</xdr:col>
      <xdr:colOff>609600</xdr:colOff>
      <xdr:row>996</xdr:row>
      <xdr:rowOff>76200</xdr:rowOff>
    </xdr:to>
    <xdr:pic>
      <xdr:nvPicPr>
        <xdr:cNvPr id="16" name="Picture 94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3675" y="216693750"/>
          <a:ext cx="847725" cy="7810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1609725</xdr:colOff>
      <xdr:row>1061</xdr:row>
      <xdr:rowOff>200025</xdr:rowOff>
    </xdr:from>
    <xdr:to>
      <xdr:col>5</xdr:col>
      <xdr:colOff>619125</xdr:colOff>
      <xdr:row>1066</xdr:row>
      <xdr:rowOff>95250</xdr:rowOff>
    </xdr:to>
    <xdr:pic>
      <xdr:nvPicPr>
        <xdr:cNvPr id="17" name="Picture 9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" y="232295700"/>
          <a:ext cx="847725" cy="771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1600200</xdr:colOff>
      <xdr:row>1157</xdr:row>
      <xdr:rowOff>0</xdr:rowOff>
    </xdr:from>
    <xdr:to>
      <xdr:col>5</xdr:col>
      <xdr:colOff>657225</xdr:colOff>
      <xdr:row>1161</xdr:row>
      <xdr:rowOff>123825</xdr:rowOff>
    </xdr:to>
    <xdr:pic>
      <xdr:nvPicPr>
        <xdr:cNvPr id="18" name="Picture 98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4625" y="252212475"/>
          <a:ext cx="876300" cy="8191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1628775</xdr:colOff>
      <xdr:row>1565</xdr:row>
      <xdr:rowOff>9525</xdr:rowOff>
    </xdr:from>
    <xdr:to>
      <xdr:col>5</xdr:col>
      <xdr:colOff>590550</xdr:colOff>
      <xdr:row>1569</xdr:row>
      <xdr:rowOff>76200</xdr:rowOff>
    </xdr:to>
    <xdr:pic>
      <xdr:nvPicPr>
        <xdr:cNvPr id="19" name="Picture 101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341090250"/>
          <a:ext cx="838200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1619250</xdr:colOff>
      <xdr:row>1599</xdr:row>
      <xdr:rowOff>9525</xdr:rowOff>
    </xdr:from>
    <xdr:to>
      <xdr:col>5</xdr:col>
      <xdr:colOff>619125</xdr:colOff>
      <xdr:row>1603</xdr:row>
      <xdr:rowOff>85725</xdr:rowOff>
    </xdr:to>
    <xdr:pic>
      <xdr:nvPicPr>
        <xdr:cNvPr id="20" name="Picture 102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3675" y="348691200"/>
          <a:ext cx="857250" cy="771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1562100</xdr:colOff>
      <xdr:row>1631</xdr:row>
      <xdr:rowOff>200025</xdr:rowOff>
    </xdr:from>
    <xdr:to>
      <xdr:col>5</xdr:col>
      <xdr:colOff>723900</xdr:colOff>
      <xdr:row>1636</xdr:row>
      <xdr:rowOff>95250</xdr:rowOff>
    </xdr:to>
    <xdr:pic>
      <xdr:nvPicPr>
        <xdr:cNvPr id="21" name="Picture 103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6525" y="355825425"/>
          <a:ext cx="904875" cy="7810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1571625</xdr:colOff>
      <xdr:row>1922</xdr:row>
      <xdr:rowOff>9525</xdr:rowOff>
    </xdr:from>
    <xdr:to>
      <xdr:col>5</xdr:col>
      <xdr:colOff>704850</xdr:colOff>
      <xdr:row>1926</xdr:row>
      <xdr:rowOff>85725</xdr:rowOff>
    </xdr:to>
    <xdr:pic>
      <xdr:nvPicPr>
        <xdr:cNvPr id="22" name="Picture 109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050" y="420262050"/>
          <a:ext cx="895350" cy="771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1466850</xdr:colOff>
      <xdr:row>602</xdr:row>
      <xdr:rowOff>9525</xdr:rowOff>
    </xdr:from>
    <xdr:to>
      <xdr:col>5</xdr:col>
      <xdr:colOff>895350</xdr:colOff>
      <xdr:row>607</xdr:row>
      <xdr:rowOff>66675</xdr:rowOff>
    </xdr:to>
    <xdr:pic>
      <xdr:nvPicPr>
        <xdr:cNvPr id="23" name="Picture 85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1275" y="132016500"/>
          <a:ext cx="981075" cy="962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1714500</xdr:colOff>
      <xdr:row>695</xdr:row>
      <xdr:rowOff>9525</xdr:rowOff>
    </xdr:from>
    <xdr:to>
      <xdr:col>5</xdr:col>
      <xdr:colOff>419100</xdr:colOff>
      <xdr:row>699</xdr:row>
      <xdr:rowOff>66675</xdr:rowOff>
    </xdr:to>
    <xdr:pic>
      <xdr:nvPicPr>
        <xdr:cNvPr id="24" name="Picture 87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8925" y="152085675"/>
          <a:ext cx="752475" cy="7810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1676400</xdr:colOff>
      <xdr:row>484</xdr:row>
      <xdr:rowOff>0</xdr:rowOff>
    </xdr:from>
    <xdr:to>
      <xdr:col>5</xdr:col>
      <xdr:colOff>504825</xdr:colOff>
      <xdr:row>488</xdr:row>
      <xdr:rowOff>76200</xdr:rowOff>
    </xdr:to>
    <xdr:pic>
      <xdr:nvPicPr>
        <xdr:cNvPr id="25" name="Picture 82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0825" y="106165650"/>
          <a:ext cx="800100" cy="8001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1647825</xdr:colOff>
      <xdr:row>1187</xdr:row>
      <xdr:rowOff>9525</xdr:rowOff>
    </xdr:from>
    <xdr:to>
      <xdr:col>5</xdr:col>
      <xdr:colOff>542925</xdr:colOff>
      <xdr:row>1191</xdr:row>
      <xdr:rowOff>57150</xdr:rowOff>
    </xdr:to>
    <xdr:pic>
      <xdr:nvPicPr>
        <xdr:cNvPr id="26" name="Picture 98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258660900"/>
          <a:ext cx="809625" cy="771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1666875</xdr:colOff>
      <xdr:row>792</xdr:row>
      <xdr:rowOff>0</xdr:rowOff>
    </xdr:from>
    <xdr:to>
      <xdr:col>5</xdr:col>
      <xdr:colOff>514350</xdr:colOff>
      <xdr:row>796</xdr:row>
      <xdr:rowOff>66675</xdr:rowOff>
    </xdr:to>
    <xdr:pic>
      <xdr:nvPicPr>
        <xdr:cNvPr id="27" name="Picture 87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73716950"/>
          <a:ext cx="800100" cy="790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1466850</xdr:colOff>
      <xdr:row>1693</xdr:row>
      <xdr:rowOff>28575</xdr:rowOff>
    </xdr:from>
    <xdr:to>
      <xdr:col>5</xdr:col>
      <xdr:colOff>885825</xdr:colOff>
      <xdr:row>1695</xdr:row>
      <xdr:rowOff>180975</xdr:rowOff>
    </xdr:to>
    <xdr:pic>
      <xdr:nvPicPr>
        <xdr:cNvPr id="28" name="Picture 130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1275" y="369531900"/>
          <a:ext cx="9715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1647825</xdr:colOff>
      <xdr:row>3682</xdr:row>
      <xdr:rowOff>0</xdr:rowOff>
    </xdr:from>
    <xdr:to>
      <xdr:col>5</xdr:col>
      <xdr:colOff>533400</xdr:colOff>
      <xdr:row>3686</xdr:row>
      <xdr:rowOff>114300</xdr:rowOff>
    </xdr:to>
    <xdr:pic>
      <xdr:nvPicPr>
        <xdr:cNvPr id="29" name="Picture 87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804957750"/>
          <a:ext cx="800100" cy="7810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1704975</xdr:colOff>
      <xdr:row>2389</xdr:row>
      <xdr:rowOff>0</xdr:rowOff>
    </xdr:from>
    <xdr:to>
      <xdr:col>5</xdr:col>
      <xdr:colOff>438150</xdr:colOff>
      <xdr:row>2393</xdr:row>
      <xdr:rowOff>85725</xdr:rowOff>
    </xdr:to>
    <xdr:pic>
      <xdr:nvPicPr>
        <xdr:cNvPr id="30" name="Picture 82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400" y="522512925"/>
          <a:ext cx="762000" cy="7810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1647825</xdr:colOff>
      <xdr:row>2223</xdr:row>
      <xdr:rowOff>9525</xdr:rowOff>
    </xdr:from>
    <xdr:to>
      <xdr:col>5</xdr:col>
      <xdr:colOff>552450</xdr:colOff>
      <xdr:row>2227</xdr:row>
      <xdr:rowOff>114300</xdr:rowOff>
    </xdr:to>
    <xdr:pic>
      <xdr:nvPicPr>
        <xdr:cNvPr id="31" name="Picture 142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485813100"/>
          <a:ext cx="819150" cy="8001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1676400</xdr:colOff>
      <xdr:row>2233</xdr:row>
      <xdr:rowOff>9525</xdr:rowOff>
    </xdr:from>
    <xdr:to>
      <xdr:col>5</xdr:col>
      <xdr:colOff>476250</xdr:colOff>
      <xdr:row>2236</xdr:row>
      <xdr:rowOff>180975</xdr:rowOff>
    </xdr:to>
    <xdr:pic>
      <xdr:nvPicPr>
        <xdr:cNvPr id="32" name="Picture 143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0825" y="487918125"/>
          <a:ext cx="771525" cy="723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1638300</xdr:colOff>
      <xdr:row>2290</xdr:row>
      <xdr:rowOff>9525</xdr:rowOff>
    </xdr:from>
    <xdr:to>
      <xdr:col>5</xdr:col>
      <xdr:colOff>561975</xdr:colOff>
      <xdr:row>2294</xdr:row>
      <xdr:rowOff>95250</xdr:rowOff>
    </xdr:to>
    <xdr:pic>
      <xdr:nvPicPr>
        <xdr:cNvPr id="33" name="Picture 85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500481600"/>
          <a:ext cx="819150" cy="7810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1600200</xdr:colOff>
      <xdr:row>2330</xdr:row>
      <xdr:rowOff>9525</xdr:rowOff>
    </xdr:from>
    <xdr:to>
      <xdr:col>5</xdr:col>
      <xdr:colOff>647700</xdr:colOff>
      <xdr:row>2334</xdr:row>
      <xdr:rowOff>114300</xdr:rowOff>
    </xdr:to>
    <xdr:pic>
      <xdr:nvPicPr>
        <xdr:cNvPr id="34" name="Picture 146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4625" y="509425575"/>
          <a:ext cx="866775" cy="8001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1600200</xdr:colOff>
      <xdr:row>2460</xdr:row>
      <xdr:rowOff>190500</xdr:rowOff>
    </xdr:from>
    <xdr:to>
      <xdr:col>5</xdr:col>
      <xdr:colOff>638175</xdr:colOff>
      <xdr:row>2465</xdr:row>
      <xdr:rowOff>95250</xdr:rowOff>
    </xdr:to>
    <xdr:pic>
      <xdr:nvPicPr>
        <xdr:cNvPr id="35" name="Picture 98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4625" y="537771975"/>
          <a:ext cx="857250" cy="7810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1647825</xdr:colOff>
      <xdr:row>2452</xdr:row>
      <xdr:rowOff>9525</xdr:rowOff>
    </xdr:from>
    <xdr:to>
      <xdr:col>5</xdr:col>
      <xdr:colOff>533400</xdr:colOff>
      <xdr:row>2456</xdr:row>
      <xdr:rowOff>95250</xdr:rowOff>
    </xdr:to>
    <xdr:pic>
      <xdr:nvPicPr>
        <xdr:cNvPr id="36" name="Picture 82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535943175"/>
          <a:ext cx="800100" cy="7810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1571625</xdr:colOff>
      <xdr:row>2506</xdr:row>
      <xdr:rowOff>28575</xdr:rowOff>
    </xdr:from>
    <xdr:to>
      <xdr:col>5</xdr:col>
      <xdr:colOff>704850</xdr:colOff>
      <xdr:row>2510</xdr:row>
      <xdr:rowOff>133350</xdr:rowOff>
    </xdr:to>
    <xdr:pic>
      <xdr:nvPicPr>
        <xdr:cNvPr id="37" name="Picture 90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050" y="546858825"/>
          <a:ext cx="895350" cy="8001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1609725</xdr:colOff>
      <xdr:row>3013</xdr:row>
      <xdr:rowOff>9525</xdr:rowOff>
    </xdr:from>
    <xdr:to>
      <xdr:col>5</xdr:col>
      <xdr:colOff>638175</xdr:colOff>
      <xdr:row>3017</xdr:row>
      <xdr:rowOff>114300</xdr:rowOff>
    </xdr:to>
    <xdr:pic>
      <xdr:nvPicPr>
        <xdr:cNvPr id="38" name="Picture 176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" y="657586950"/>
          <a:ext cx="866775" cy="8001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1695450</xdr:colOff>
      <xdr:row>2800</xdr:row>
      <xdr:rowOff>9525</xdr:rowOff>
    </xdr:from>
    <xdr:to>
      <xdr:col>5</xdr:col>
      <xdr:colOff>457200</xdr:colOff>
      <xdr:row>2804</xdr:row>
      <xdr:rowOff>85725</xdr:rowOff>
    </xdr:to>
    <xdr:pic>
      <xdr:nvPicPr>
        <xdr:cNvPr id="39" name="Picture 82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" y="610123875"/>
          <a:ext cx="771525" cy="771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1647825</xdr:colOff>
      <xdr:row>3053</xdr:row>
      <xdr:rowOff>238125</xdr:rowOff>
    </xdr:from>
    <xdr:to>
      <xdr:col>5</xdr:col>
      <xdr:colOff>542925</xdr:colOff>
      <xdr:row>3058</xdr:row>
      <xdr:rowOff>0</xdr:rowOff>
    </xdr:to>
    <xdr:pic>
      <xdr:nvPicPr>
        <xdr:cNvPr id="40" name="Picture 183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666197550"/>
          <a:ext cx="809625" cy="752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1524000</xdr:colOff>
      <xdr:row>2427</xdr:row>
      <xdr:rowOff>9525</xdr:rowOff>
    </xdr:from>
    <xdr:to>
      <xdr:col>5</xdr:col>
      <xdr:colOff>800100</xdr:colOff>
      <xdr:row>2432</xdr:row>
      <xdr:rowOff>85725</xdr:rowOff>
    </xdr:to>
    <xdr:pic>
      <xdr:nvPicPr>
        <xdr:cNvPr id="41" name="Picture 81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8425" y="530475825"/>
          <a:ext cx="942975" cy="952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1409700</xdr:colOff>
      <xdr:row>1131</xdr:row>
      <xdr:rowOff>0</xdr:rowOff>
    </xdr:from>
    <xdr:to>
      <xdr:col>6</xdr:col>
      <xdr:colOff>19050</xdr:colOff>
      <xdr:row>1136</xdr:row>
      <xdr:rowOff>123825</xdr:rowOff>
    </xdr:to>
    <xdr:pic>
      <xdr:nvPicPr>
        <xdr:cNvPr id="42" name="Picture 96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46716550"/>
          <a:ext cx="1066800" cy="990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1533525</xdr:colOff>
      <xdr:row>569</xdr:row>
      <xdr:rowOff>19050</xdr:rowOff>
    </xdr:from>
    <xdr:to>
      <xdr:col>5</xdr:col>
      <xdr:colOff>752475</xdr:colOff>
      <xdr:row>573</xdr:row>
      <xdr:rowOff>95250</xdr:rowOff>
    </xdr:to>
    <xdr:pic>
      <xdr:nvPicPr>
        <xdr:cNvPr id="43" name="Picture 84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7950" y="124939425"/>
          <a:ext cx="904875" cy="8001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1676400</xdr:colOff>
      <xdr:row>2570</xdr:row>
      <xdr:rowOff>9525</xdr:rowOff>
    </xdr:from>
    <xdr:to>
      <xdr:col>5</xdr:col>
      <xdr:colOff>495300</xdr:colOff>
      <xdr:row>2574</xdr:row>
      <xdr:rowOff>76200</xdr:rowOff>
    </xdr:to>
    <xdr:pic>
      <xdr:nvPicPr>
        <xdr:cNvPr id="44" name="Picture 82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0825" y="560441475"/>
          <a:ext cx="790575" cy="790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1666875</xdr:colOff>
      <xdr:row>3167</xdr:row>
      <xdr:rowOff>0</xdr:rowOff>
    </xdr:from>
    <xdr:to>
      <xdr:col>5</xdr:col>
      <xdr:colOff>523875</xdr:colOff>
      <xdr:row>3171</xdr:row>
      <xdr:rowOff>95250</xdr:rowOff>
    </xdr:to>
    <xdr:pic>
      <xdr:nvPicPr>
        <xdr:cNvPr id="45" name="Picture 85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690514875"/>
          <a:ext cx="809625" cy="790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1657350</xdr:colOff>
      <xdr:row>3098</xdr:row>
      <xdr:rowOff>0</xdr:rowOff>
    </xdr:from>
    <xdr:to>
      <xdr:col>5</xdr:col>
      <xdr:colOff>533400</xdr:colOff>
      <xdr:row>3102</xdr:row>
      <xdr:rowOff>114300</xdr:rowOff>
    </xdr:to>
    <xdr:pic>
      <xdr:nvPicPr>
        <xdr:cNvPr id="46" name="Picture 82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75360600"/>
          <a:ext cx="809625" cy="8096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1704975</xdr:colOff>
      <xdr:row>3153</xdr:row>
      <xdr:rowOff>0</xdr:rowOff>
    </xdr:from>
    <xdr:to>
      <xdr:col>5</xdr:col>
      <xdr:colOff>447675</xdr:colOff>
      <xdr:row>3157</xdr:row>
      <xdr:rowOff>85725</xdr:rowOff>
    </xdr:to>
    <xdr:pic>
      <xdr:nvPicPr>
        <xdr:cNvPr id="47" name="Picture 90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400" y="687381150"/>
          <a:ext cx="771525" cy="7810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1657350</xdr:colOff>
      <xdr:row>2936</xdr:row>
      <xdr:rowOff>9525</xdr:rowOff>
    </xdr:from>
    <xdr:to>
      <xdr:col>5</xdr:col>
      <xdr:colOff>542925</xdr:colOff>
      <xdr:row>2940</xdr:row>
      <xdr:rowOff>85725</xdr:rowOff>
    </xdr:to>
    <xdr:pic>
      <xdr:nvPicPr>
        <xdr:cNvPr id="48" name="Picture 98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40327650"/>
          <a:ext cx="819150" cy="771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1609725</xdr:colOff>
      <xdr:row>2975</xdr:row>
      <xdr:rowOff>9525</xdr:rowOff>
    </xdr:from>
    <xdr:to>
      <xdr:col>5</xdr:col>
      <xdr:colOff>619125</xdr:colOff>
      <xdr:row>2979</xdr:row>
      <xdr:rowOff>104775</xdr:rowOff>
    </xdr:to>
    <xdr:pic>
      <xdr:nvPicPr>
        <xdr:cNvPr id="49" name="Picture 9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" y="649128750"/>
          <a:ext cx="847725" cy="790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1657350</xdr:colOff>
      <xdr:row>3739</xdr:row>
      <xdr:rowOff>200025</xdr:rowOff>
    </xdr:from>
    <xdr:to>
      <xdr:col>5</xdr:col>
      <xdr:colOff>533400</xdr:colOff>
      <xdr:row>3744</xdr:row>
      <xdr:rowOff>76200</xdr:rowOff>
    </xdr:to>
    <xdr:pic>
      <xdr:nvPicPr>
        <xdr:cNvPr id="50" name="Picture 87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18130825"/>
          <a:ext cx="809625" cy="790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1666875</xdr:colOff>
      <xdr:row>3716</xdr:row>
      <xdr:rowOff>9525</xdr:rowOff>
    </xdr:from>
    <xdr:to>
      <xdr:col>5</xdr:col>
      <xdr:colOff>485775</xdr:colOff>
      <xdr:row>3720</xdr:row>
      <xdr:rowOff>28575</xdr:rowOff>
    </xdr:to>
    <xdr:pic>
      <xdr:nvPicPr>
        <xdr:cNvPr id="51" name="Picture 87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812682525"/>
          <a:ext cx="771525" cy="7810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1676400</xdr:colOff>
      <xdr:row>2936</xdr:row>
      <xdr:rowOff>0</xdr:rowOff>
    </xdr:from>
    <xdr:to>
      <xdr:col>5</xdr:col>
      <xdr:colOff>504825</xdr:colOff>
      <xdr:row>2940</xdr:row>
      <xdr:rowOff>9525</xdr:rowOff>
    </xdr:to>
    <xdr:pic>
      <xdr:nvPicPr>
        <xdr:cNvPr id="52" name="Picture 98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0825" y="640318125"/>
          <a:ext cx="800100" cy="752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1581150</xdr:colOff>
      <xdr:row>1294</xdr:row>
      <xdr:rowOff>9525</xdr:rowOff>
    </xdr:from>
    <xdr:to>
      <xdr:col>5</xdr:col>
      <xdr:colOff>676275</xdr:colOff>
      <xdr:row>1298</xdr:row>
      <xdr:rowOff>95250</xdr:rowOff>
    </xdr:to>
    <xdr:pic>
      <xdr:nvPicPr>
        <xdr:cNvPr id="53" name="Picture 98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5" y="281111325"/>
          <a:ext cx="876300" cy="8096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1628775</xdr:colOff>
      <xdr:row>2545</xdr:row>
      <xdr:rowOff>9525</xdr:rowOff>
    </xdr:from>
    <xdr:to>
      <xdr:col>5</xdr:col>
      <xdr:colOff>581025</xdr:colOff>
      <xdr:row>2549</xdr:row>
      <xdr:rowOff>76200</xdr:rowOff>
    </xdr:to>
    <xdr:pic>
      <xdr:nvPicPr>
        <xdr:cNvPr id="54" name="Picture 89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554964600"/>
          <a:ext cx="82867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1657350</xdr:colOff>
      <xdr:row>2628</xdr:row>
      <xdr:rowOff>0</xdr:rowOff>
    </xdr:from>
    <xdr:to>
      <xdr:col>5</xdr:col>
      <xdr:colOff>533400</xdr:colOff>
      <xdr:row>2632</xdr:row>
      <xdr:rowOff>95250</xdr:rowOff>
    </xdr:to>
    <xdr:pic>
      <xdr:nvPicPr>
        <xdr:cNvPr id="55" name="Picture 248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72528700"/>
          <a:ext cx="809625" cy="790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1647825</xdr:colOff>
      <xdr:row>2699</xdr:row>
      <xdr:rowOff>9525</xdr:rowOff>
    </xdr:from>
    <xdr:to>
      <xdr:col>5</xdr:col>
      <xdr:colOff>542925</xdr:colOff>
      <xdr:row>2703</xdr:row>
      <xdr:rowOff>104775</xdr:rowOff>
    </xdr:to>
    <xdr:pic>
      <xdr:nvPicPr>
        <xdr:cNvPr id="56" name="Picture 249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588273525"/>
          <a:ext cx="809625" cy="790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>
    <xdr:from>
      <xdr:col>2</xdr:col>
      <xdr:colOff>1457325</xdr:colOff>
      <xdr:row>497</xdr:row>
      <xdr:rowOff>9525</xdr:rowOff>
    </xdr:from>
    <xdr:to>
      <xdr:col>3</xdr:col>
      <xdr:colOff>9525</xdr:colOff>
      <xdr:row>500</xdr:row>
      <xdr:rowOff>180975</xdr:rowOff>
    </xdr:to>
    <xdr:pic>
      <xdr:nvPicPr>
        <xdr:cNvPr id="57" name="Picture 250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0" y="109013625"/>
          <a:ext cx="13620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1400175</xdr:colOff>
          <xdr:row>629</xdr:row>
          <xdr:rowOff>9525</xdr:rowOff>
        </xdr:from>
        <xdr:to>
          <xdr:col>1</xdr:col>
          <xdr:colOff>2466975</xdr:colOff>
          <xdr:row>634</xdr:row>
          <xdr:rowOff>9525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3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1381125</xdr:colOff>
          <xdr:row>636</xdr:row>
          <xdr:rowOff>19050</xdr:rowOff>
        </xdr:from>
        <xdr:to>
          <xdr:col>1</xdr:col>
          <xdr:colOff>2438400</xdr:colOff>
          <xdr:row>641</xdr:row>
          <xdr:rowOff>28575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3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2</xdr:col>
      <xdr:colOff>0</xdr:colOff>
      <xdr:row>1669</xdr:row>
      <xdr:rowOff>152400</xdr:rowOff>
    </xdr:from>
    <xdr:to>
      <xdr:col>2</xdr:col>
      <xdr:colOff>0</xdr:colOff>
      <xdr:row>1671</xdr:row>
      <xdr:rowOff>114300</xdr:rowOff>
    </xdr:to>
    <xdr:grpSp>
      <xdr:nvGrpSpPr>
        <xdr:cNvPr id="60" name="Group 253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GrpSpPr>
          <a:grpSpLocks/>
        </xdr:cNvGrpSpPr>
      </xdr:nvGrpSpPr>
      <xdr:grpSpPr bwMode="auto">
        <a:xfrm>
          <a:off x="3924300" y="324421500"/>
          <a:ext cx="0" cy="342900"/>
          <a:chOff x="9817" y="10134"/>
          <a:chExt cx="565" cy="153"/>
        </a:xfrm>
      </xdr:grpSpPr>
      <xdr:sp macro="" textlink="">
        <xdr:nvSpPr>
          <xdr:cNvPr id="61" name="Arc 254">
            <a:extLst>
              <a:ext uri="{FF2B5EF4-FFF2-40B4-BE49-F238E27FC236}">
                <a16:creationId xmlns:a16="http://schemas.microsoft.com/office/drawing/2014/main" id="{00000000-0008-0000-0300-00003D000000}"/>
              </a:ext>
            </a:extLst>
          </xdr:cNvPr>
          <xdr:cNvSpPr>
            <a:spLocks/>
          </xdr:cNvSpPr>
        </xdr:nvSpPr>
        <xdr:spPr bwMode="auto">
          <a:xfrm>
            <a:off x="9817" y="10134"/>
            <a:ext cx="155" cy="153"/>
          </a:xfrm>
          <a:custGeom>
            <a:avLst/>
            <a:gdLst>
              <a:gd name="T0" fmla="*/ 0 w 21600"/>
              <a:gd name="T1" fmla="*/ 0 h 21600"/>
              <a:gd name="T2" fmla="*/ 0 w 21600"/>
              <a:gd name="T3" fmla="*/ 0 h 21600"/>
              <a:gd name="T4" fmla="*/ 0 w 21600"/>
              <a:gd name="T5" fmla="*/ 0 h 21600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21600" h="21600" fill="none" extrusionOk="0">
                <a:moveTo>
                  <a:pt x="0" y="21491"/>
                </a:moveTo>
                <a:cubicBezTo>
                  <a:pt x="60" y="9645"/>
                  <a:pt x="9648" y="58"/>
                  <a:pt x="21494" y="0"/>
                </a:cubicBezTo>
              </a:path>
              <a:path w="21600" h="21600" stroke="0" extrusionOk="0">
                <a:moveTo>
                  <a:pt x="0" y="21491"/>
                </a:moveTo>
                <a:cubicBezTo>
                  <a:pt x="60" y="9645"/>
                  <a:pt x="9648" y="58"/>
                  <a:pt x="21494" y="0"/>
                </a:cubicBezTo>
                <a:lnTo>
                  <a:pt x="21600" y="21600"/>
                </a:lnTo>
                <a:lnTo>
                  <a:pt x="0" y="21491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2" name="Arc 255">
            <a:extLst>
              <a:ext uri="{FF2B5EF4-FFF2-40B4-BE49-F238E27FC236}">
                <a16:creationId xmlns:a16="http://schemas.microsoft.com/office/drawing/2014/main" id="{00000000-0008-0000-0300-00003E000000}"/>
              </a:ext>
            </a:extLst>
          </xdr:cNvPr>
          <xdr:cNvSpPr>
            <a:spLocks/>
          </xdr:cNvSpPr>
        </xdr:nvSpPr>
        <xdr:spPr bwMode="auto">
          <a:xfrm>
            <a:off x="9826" y="10143"/>
            <a:ext cx="146" cy="144"/>
          </a:xfrm>
          <a:custGeom>
            <a:avLst/>
            <a:gdLst>
              <a:gd name="T0" fmla="*/ 0 w 21600"/>
              <a:gd name="T1" fmla="*/ 0 h 21600"/>
              <a:gd name="T2" fmla="*/ 0 w 21600"/>
              <a:gd name="T3" fmla="*/ 0 h 21600"/>
              <a:gd name="T4" fmla="*/ 0 w 21600"/>
              <a:gd name="T5" fmla="*/ 0 h 21600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21600" h="21600" fill="none" extrusionOk="0">
                <a:moveTo>
                  <a:pt x="0" y="21491"/>
                </a:moveTo>
                <a:cubicBezTo>
                  <a:pt x="60" y="9645"/>
                  <a:pt x="9648" y="58"/>
                  <a:pt x="21494" y="0"/>
                </a:cubicBezTo>
              </a:path>
              <a:path w="21600" h="21600" stroke="0" extrusionOk="0">
                <a:moveTo>
                  <a:pt x="0" y="21491"/>
                </a:moveTo>
                <a:cubicBezTo>
                  <a:pt x="60" y="9645"/>
                  <a:pt x="9648" y="58"/>
                  <a:pt x="21494" y="0"/>
                </a:cubicBezTo>
                <a:lnTo>
                  <a:pt x="21600" y="21600"/>
                </a:lnTo>
                <a:lnTo>
                  <a:pt x="0" y="21491"/>
                </a:lnTo>
                <a:close/>
              </a:path>
            </a:pathLst>
          </a:custGeom>
          <a:solidFill>
            <a:srgbClr val="FFFFFF"/>
          </a:solidFill>
          <a:ln w="1143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3" name="Arc 256">
            <a:extLst>
              <a:ext uri="{FF2B5EF4-FFF2-40B4-BE49-F238E27FC236}">
                <a16:creationId xmlns:a16="http://schemas.microsoft.com/office/drawing/2014/main" id="{00000000-0008-0000-0300-00003F000000}"/>
              </a:ext>
            </a:extLst>
          </xdr:cNvPr>
          <xdr:cNvSpPr>
            <a:spLocks/>
          </xdr:cNvSpPr>
        </xdr:nvSpPr>
        <xdr:spPr bwMode="auto">
          <a:xfrm>
            <a:off x="10226" y="10134"/>
            <a:ext cx="156" cy="153"/>
          </a:xfrm>
          <a:custGeom>
            <a:avLst/>
            <a:gdLst>
              <a:gd name="T0" fmla="*/ 0 w 21706"/>
              <a:gd name="T1" fmla="*/ 0 h 21600"/>
              <a:gd name="T2" fmla="*/ 0 w 21706"/>
              <a:gd name="T3" fmla="*/ 0 h 21600"/>
              <a:gd name="T4" fmla="*/ 0 w 21706"/>
              <a:gd name="T5" fmla="*/ 0 h 21600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21706" h="21600" fill="none" extrusionOk="0">
                <a:moveTo>
                  <a:pt x="0" y="0"/>
                </a:moveTo>
                <a:cubicBezTo>
                  <a:pt x="35" y="0"/>
                  <a:pt x="70" y="-1"/>
                  <a:pt x="106" y="0"/>
                </a:cubicBezTo>
                <a:cubicBezTo>
                  <a:pt x="11992" y="0"/>
                  <a:pt x="21645" y="9603"/>
                  <a:pt x="21705" y="21490"/>
                </a:cubicBezTo>
              </a:path>
              <a:path w="21706" h="21600" stroke="0" extrusionOk="0">
                <a:moveTo>
                  <a:pt x="0" y="0"/>
                </a:moveTo>
                <a:cubicBezTo>
                  <a:pt x="35" y="0"/>
                  <a:pt x="70" y="-1"/>
                  <a:pt x="106" y="0"/>
                </a:cubicBezTo>
                <a:cubicBezTo>
                  <a:pt x="11992" y="0"/>
                  <a:pt x="21645" y="9603"/>
                  <a:pt x="21705" y="21490"/>
                </a:cubicBezTo>
                <a:lnTo>
                  <a:pt x="106" y="21600"/>
                </a:ln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4" name="Arc 257">
            <a:extLst>
              <a:ext uri="{FF2B5EF4-FFF2-40B4-BE49-F238E27FC236}">
                <a16:creationId xmlns:a16="http://schemas.microsoft.com/office/drawing/2014/main" id="{00000000-0008-0000-0300-000040000000}"/>
              </a:ext>
            </a:extLst>
          </xdr:cNvPr>
          <xdr:cNvSpPr>
            <a:spLocks/>
          </xdr:cNvSpPr>
        </xdr:nvSpPr>
        <xdr:spPr bwMode="auto">
          <a:xfrm>
            <a:off x="10226" y="10143"/>
            <a:ext cx="147" cy="144"/>
          </a:xfrm>
          <a:custGeom>
            <a:avLst/>
            <a:gdLst>
              <a:gd name="T0" fmla="*/ 0 w 21706"/>
              <a:gd name="T1" fmla="*/ 0 h 21600"/>
              <a:gd name="T2" fmla="*/ 0 w 21706"/>
              <a:gd name="T3" fmla="*/ 0 h 21600"/>
              <a:gd name="T4" fmla="*/ 0 w 21706"/>
              <a:gd name="T5" fmla="*/ 0 h 21600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21706" h="21600" fill="none" extrusionOk="0">
                <a:moveTo>
                  <a:pt x="0" y="0"/>
                </a:moveTo>
                <a:cubicBezTo>
                  <a:pt x="35" y="0"/>
                  <a:pt x="70" y="-1"/>
                  <a:pt x="106" y="0"/>
                </a:cubicBezTo>
                <a:cubicBezTo>
                  <a:pt x="11992" y="0"/>
                  <a:pt x="21645" y="9603"/>
                  <a:pt x="21705" y="21490"/>
                </a:cubicBezTo>
              </a:path>
              <a:path w="21706" h="21600" stroke="0" extrusionOk="0">
                <a:moveTo>
                  <a:pt x="0" y="0"/>
                </a:moveTo>
                <a:cubicBezTo>
                  <a:pt x="35" y="0"/>
                  <a:pt x="70" y="-1"/>
                  <a:pt x="106" y="0"/>
                </a:cubicBezTo>
                <a:cubicBezTo>
                  <a:pt x="11992" y="0"/>
                  <a:pt x="21645" y="9603"/>
                  <a:pt x="21705" y="21490"/>
                </a:cubicBezTo>
                <a:lnTo>
                  <a:pt x="106" y="21600"/>
                </a:ln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 w="1143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5" name="Line 258">
            <a:extLst>
              <a:ext uri="{FF2B5EF4-FFF2-40B4-BE49-F238E27FC236}">
                <a16:creationId xmlns:a16="http://schemas.microsoft.com/office/drawing/2014/main" id="{00000000-0008-0000-0300-000041000000}"/>
              </a:ext>
            </a:extLst>
          </xdr:cNvPr>
          <xdr:cNvSpPr>
            <a:spLocks noChangeShapeType="1"/>
          </xdr:cNvSpPr>
        </xdr:nvSpPr>
        <xdr:spPr bwMode="auto">
          <a:xfrm>
            <a:off x="9835" y="10278"/>
            <a:ext cx="511" cy="1"/>
          </a:xfrm>
          <a:prstGeom prst="line">
            <a:avLst/>
          </a:prstGeom>
          <a:noFill/>
          <a:ln w="1143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6" name="Line 259">
            <a:extLst>
              <a:ext uri="{FF2B5EF4-FFF2-40B4-BE49-F238E27FC236}">
                <a16:creationId xmlns:a16="http://schemas.microsoft.com/office/drawing/2014/main" id="{00000000-0008-0000-0300-000042000000}"/>
              </a:ext>
            </a:extLst>
          </xdr:cNvPr>
          <xdr:cNvSpPr>
            <a:spLocks noChangeShapeType="1"/>
          </xdr:cNvSpPr>
        </xdr:nvSpPr>
        <xdr:spPr bwMode="auto">
          <a:xfrm>
            <a:off x="9963" y="10134"/>
            <a:ext cx="255" cy="1"/>
          </a:xfrm>
          <a:prstGeom prst="line">
            <a:avLst/>
          </a:prstGeom>
          <a:noFill/>
          <a:ln w="1143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 editAs="oneCell">
    <xdr:from>
      <xdr:col>2</xdr:col>
      <xdr:colOff>1609725</xdr:colOff>
      <xdr:row>40</xdr:row>
      <xdr:rowOff>9525</xdr:rowOff>
    </xdr:from>
    <xdr:to>
      <xdr:col>5</xdr:col>
      <xdr:colOff>638175</xdr:colOff>
      <xdr:row>44</xdr:row>
      <xdr:rowOff>76200</xdr:rowOff>
    </xdr:to>
    <xdr:pic>
      <xdr:nvPicPr>
        <xdr:cNvPr id="67" name="Picture 70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" y="9420225"/>
          <a:ext cx="866775" cy="790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1590675</xdr:colOff>
      <xdr:row>83</xdr:row>
      <xdr:rowOff>0</xdr:rowOff>
    </xdr:from>
    <xdr:to>
      <xdr:col>5</xdr:col>
      <xdr:colOff>666750</xdr:colOff>
      <xdr:row>87</xdr:row>
      <xdr:rowOff>66675</xdr:rowOff>
    </xdr:to>
    <xdr:pic>
      <xdr:nvPicPr>
        <xdr:cNvPr id="68" name="Picture 70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00" y="18935700"/>
          <a:ext cx="876300" cy="790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1619250</xdr:colOff>
      <xdr:row>125</xdr:row>
      <xdr:rowOff>9525</xdr:rowOff>
    </xdr:from>
    <xdr:to>
      <xdr:col>5</xdr:col>
      <xdr:colOff>609600</xdr:colOff>
      <xdr:row>129</xdr:row>
      <xdr:rowOff>57150</xdr:rowOff>
    </xdr:to>
    <xdr:pic>
      <xdr:nvPicPr>
        <xdr:cNvPr id="69" name="Picture 70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3675" y="28346400"/>
          <a:ext cx="847725" cy="771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259</xdr:row>
      <xdr:rowOff>238125</xdr:rowOff>
    </xdr:from>
    <xdr:to>
      <xdr:col>6</xdr:col>
      <xdr:colOff>238125</xdr:colOff>
      <xdr:row>265</xdr:row>
      <xdr:rowOff>114300</xdr:rowOff>
    </xdr:to>
    <xdr:pic>
      <xdr:nvPicPr>
        <xdr:cNvPr id="70" name="Picture 70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9825" y="58131075"/>
          <a:ext cx="11715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1066800</xdr:colOff>
      <xdr:row>2358</xdr:row>
      <xdr:rowOff>9525</xdr:rowOff>
    </xdr:from>
    <xdr:to>
      <xdr:col>4</xdr:col>
      <xdr:colOff>581025</xdr:colOff>
      <xdr:row>2362</xdr:row>
      <xdr:rowOff>104775</xdr:rowOff>
    </xdr:to>
    <xdr:pic>
      <xdr:nvPicPr>
        <xdr:cNvPr id="71" name="Picture 271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225" y="515597775"/>
          <a:ext cx="1390650" cy="790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1685925</xdr:colOff>
      <xdr:row>2594</xdr:row>
      <xdr:rowOff>9525</xdr:rowOff>
    </xdr:from>
    <xdr:to>
      <xdr:col>5</xdr:col>
      <xdr:colOff>476250</xdr:colOff>
      <xdr:row>2598</xdr:row>
      <xdr:rowOff>76200</xdr:rowOff>
    </xdr:to>
    <xdr:pic>
      <xdr:nvPicPr>
        <xdr:cNvPr id="72" name="Picture 82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0" y="565746900"/>
          <a:ext cx="781050" cy="790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1600200</xdr:colOff>
      <xdr:row>2986</xdr:row>
      <xdr:rowOff>0</xdr:rowOff>
    </xdr:from>
    <xdr:to>
      <xdr:col>5</xdr:col>
      <xdr:colOff>647700</xdr:colOff>
      <xdr:row>2990</xdr:row>
      <xdr:rowOff>114300</xdr:rowOff>
    </xdr:to>
    <xdr:pic>
      <xdr:nvPicPr>
        <xdr:cNvPr id="73" name="Picture 98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4625" y="651519525"/>
          <a:ext cx="866775" cy="8096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1333500</xdr:colOff>
      <xdr:row>2152</xdr:row>
      <xdr:rowOff>9525</xdr:rowOff>
    </xdr:from>
    <xdr:to>
      <xdr:col>6</xdr:col>
      <xdr:colOff>133350</xdr:colOff>
      <xdr:row>2158</xdr:row>
      <xdr:rowOff>76200</xdr:rowOff>
    </xdr:to>
    <xdr:pic>
      <xdr:nvPicPr>
        <xdr:cNvPr id="74" name="Picture 291" descr="einstefnuloki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470515950"/>
          <a:ext cx="110490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1409700</xdr:colOff>
      <xdr:row>2173</xdr:row>
      <xdr:rowOff>85725</xdr:rowOff>
    </xdr:from>
    <xdr:to>
      <xdr:col>5</xdr:col>
      <xdr:colOff>895350</xdr:colOff>
      <xdr:row>2178</xdr:row>
      <xdr:rowOff>171450</xdr:rowOff>
    </xdr:to>
    <xdr:pic>
      <xdr:nvPicPr>
        <xdr:cNvPr id="75" name="Picture 292" descr="109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475183200"/>
          <a:ext cx="92392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1428750</xdr:colOff>
      <xdr:row>2187</xdr:row>
      <xdr:rowOff>95250</xdr:rowOff>
    </xdr:from>
    <xdr:to>
      <xdr:col>5</xdr:col>
      <xdr:colOff>885825</xdr:colOff>
      <xdr:row>2192</xdr:row>
      <xdr:rowOff>142875</xdr:rowOff>
    </xdr:to>
    <xdr:pic>
      <xdr:nvPicPr>
        <xdr:cNvPr id="76" name="Picture 293" descr="4FuevNA970GS8zWY_1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478135950"/>
          <a:ext cx="93345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1076325</xdr:colOff>
      <xdr:row>2120</xdr:row>
      <xdr:rowOff>180975</xdr:rowOff>
    </xdr:from>
    <xdr:to>
      <xdr:col>4</xdr:col>
      <xdr:colOff>523875</xdr:colOff>
      <xdr:row>2125</xdr:row>
      <xdr:rowOff>66675</xdr:rowOff>
    </xdr:to>
    <xdr:pic>
      <xdr:nvPicPr>
        <xdr:cNvPr id="77" name="Picture 294" descr="untitled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0" y="463724625"/>
          <a:ext cx="13335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1266825</xdr:colOff>
      <xdr:row>2041</xdr:row>
      <xdr:rowOff>95250</xdr:rowOff>
    </xdr:from>
    <xdr:to>
      <xdr:col>6</xdr:col>
      <xdr:colOff>276225</xdr:colOff>
      <xdr:row>2046</xdr:row>
      <xdr:rowOff>114300</xdr:rowOff>
    </xdr:to>
    <xdr:pic>
      <xdr:nvPicPr>
        <xdr:cNvPr id="78" name="Picture 295" descr="S7000175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0" y="446598675"/>
          <a:ext cx="11811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1552575</xdr:colOff>
      <xdr:row>2058</xdr:row>
      <xdr:rowOff>47625</xdr:rowOff>
    </xdr:from>
    <xdr:to>
      <xdr:col>5</xdr:col>
      <xdr:colOff>742950</xdr:colOff>
      <xdr:row>2063</xdr:row>
      <xdr:rowOff>190500</xdr:rowOff>
    </xdr:to>
    <xdr:pic>
      <xdr:nvPicPr>
        <xdr:cNvPr id="79" name="Picture 296" descr="DG_Ventil_GGG_RG">
          <a:extLst>
            <a:ext uri="{FF2B5EF4-FFF2-40B4-BE49-F238E27FC236}">
              <a16:creationId xmlns:a16="http://schemas.microsoft.com/office/drawing/2014/main" id="{00000000-0008-0000-03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0" y="450275325"/>
          <a:ext cx="91440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1447800</xdr:colOff>
      <xdr:row>2067</xdr:row>
      <xdr:rowOff>9525</xdr:rowOff>
    </xdr:from>
    <xdr:to>
      <xdr:col>5</xdr:col>
      <xdr:colOff>952500</xdr:colOff>
      <xdr:row>2073</xdr:row>
      <xdr:rowOff>123825</xdr:rowOff>
    </xdr:to>
    <xdr:pic>
      <xdr:nvPicPr>
        <xdr:cNvPr id="80" name="Picture 297" descr="DG_Ventil_GGG_RG">
          <a:extLst>
            <a:ext uri="{FF2B5EF4-FFF2-40B4-BE49-F238E27FC236}">
              <a16:creationId xmlns:a16="http://schemas.microsoft.com/office/drawing/2014/main" id="{00000000-0008-0000-03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452075550"/>
          <a:ext cx="101917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1333500</xdr:colOff>
      <xdr:row>2081</xdr:row>
      <xdr:rowOff>28575</xdr:rowOff>
    </xdr:from>
    <xdr:to>
      <xdr:col>6</xdr:col>
      <xdr:colOff>152400</xdr:colOff>
      <xdr:row>2087</xdr:row>
      <xdr:rowOff>161925</xdr:rowOff>
    </xdr:to>
    <xdr:pic>
      <xdr:nvPicPr>
        <xdr:cNvPr id="81" name="Picture 298" descr="DG_Ventil_GGG_RG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455133075"/>
          <a:ext cx="1123950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1428750</xdr:colOff>
      <xdr:row>2094</xdr:row>
      <xdr:rowOff>9525</xdr:rowOff>
    </xdr:from>
    <xdr:to>
      <xdr:col>5</xdr:col>
      <xdr:colOff>1000125</xdr:colOff>
      <xdr:row>2100</xdr:row>
      <xdr:rowOff>161925</xdr:rowOff>
    </xdr:to>
    <xdr:pic>
      <xdr:nvPicPr>
        <xdr:cNvPr id="82" name="Picture 299" descr="410545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457923900"/>
          <a:ext cx="104775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1476375</xdr:colOff>
      <xdr:row>2105</xdr:row>
      <xdr:rowOff>180975</xdr:rowOff>
    </xdr:from>
    <xdr:to>
      <xdr:col>5</xdr:col>
      <xdr:colOff>876300</xdr:colOff>
      <xdr:row>2110</xdr:row>
      <xdr:rowOff>114300</xdr:rowOff>
    </xdr:to>
    <xdr:pic>
      <xdr:nvPicPr>
        <xdr:cNvPr id="83" name="Picture 300" descr="418207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60419450"/>
          <a:ext cx="9715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1685925</xdr:colOff>
      <xdr:row>2208</xdr:row>
      <xdr:rowOff>0</xdr:rowOff>
    </xdr:from>
    <xdr:to>
      <xdr:col>5</xdr:col>
      <xdr:colOff>485775</xdr:colOff>
      <xdr:row>2212</xdr:row>
      <xdr:rowOff>85725</xdr:rowOff>
    </xdr:to>
    <xdr:pic>
      <xdr:nvPicPr>
        <xdr:cNvPr id="84" name="Picture 87">
          <a:extLst>
            <a:ext uri="{FF2B5EF4-FFF2-40B4-BE49-F238E27FC236}">
              <a16:creationId xmlns:a16="http://schemas.microsoft.com/office/drawing/2014/main" id="{00000000-0008-0000-03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0" y="482479350"/>
          <a:ext cx="790575" cy="7810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1771650</xdr:colOff>
      <xdr:row>529</xdr:row>
      <xdr:rowOff>57150</xdr:rowOff>
    </xdr:from>
    <xdr:to>
      <xdr:col>1</xdr:col>
      <xdr:colOff>2428875</xdr:colOff>
      <xdr:row>532</xdr:row>
      <xdr:rowOff>171450</xdr:rowOff>
    </xdr:to>
    <xdr:pic>
      <xdr:nvPicPr>
        <xdr:cNvPr id="85" name="Picture 303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116090700"/>
          <a:ext cx="6572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1666875</xdr:colOff>
      <xdr:row>1736</xdr:row>
      <xdr:rowOff>0</xdr:rowOff>
    </xdr:from>
    <xdr:to>
      <xdr:col>5</xdr:col>
      <xdr:colOff>533400</xdr:colOff>
      <xdr:row>1740</xdr:row>
      <xdr:rowOff>123825</xdr:rowOff>
    </xdr:to>
    <xdr:pic>
      <xdr:nvPicPr>
        <xdr:cNvPr id="86" name="Picture 305" descr="butt-welding reducers">
          <a:extLst>
            <a:ext uri="{FF2B5EF4-FFF2-40B4-BE49-F238E27FC236}">
              <a16:creationId xmlns:a16="http://schemas.microsoft.com/office/drawing/2014/main" id="{00000000-0008-0000-03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379114050"/>
          <a:ext cx="8191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1695450</xdr:colOff>
      <xdr:row>1838</xdr:row>
      <xdr:rowOff>0</xdr:rowOff>
    </xdr:from>
    <xdr:to>
      <xdr:col>5</xdr:col>
      <xdr:colOff>485775</xdr:colOff>
      <xdr:row>1842</xdr:row>
      <xdr:rowOff>104775</xdr:rowOff>
    </xdr:to>
    <xdr:pic>
      <xdr:nvPicPr>
        <xdr:cNvPr id="87" name="Picture 306" descr="Butt-Welding Elbow">
          <a:extLst>
            <a:ext uri="{FF2B5EF4-FFF2-40B4-BE49-F238E27FC236}">
              <a16:creationId xmlns:a16="http://schemas.microsoft.com/office/drawing/2014/main" id="{00000000-0008-0000-03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" y="402116925"/>
          <a:ext cx="8001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1676400</xdr:colOff>
      <xdr:row>1800</xdr:row>
      <xdr:rowOff>0</xdr:rowOff>
    </xdr:from>
    <xdr:to>
      <xdr:col>5</xdr:col>
      <xdr:colOff>514350</xdr:colOff>
      <xdr:row>1804</xdr:row>
      <xdr:rowOff>114300</xdr:rowOff>
    </xdr:to>
    <xdr:pic>
      <xdr:nvPicPr>
        <xdr:cNvPr id="88" name="Picture 307" descr="Straight Tee">
          <a:extLst>
            <a:ext uri="{FF2B5EF4-FFF2-40B4-BE49-F238E27FC236}">
              <a16:creationId xmlns:a16="http://schemas.microsoft.com/office/drawing/2014/main" id="{00000000-0008-0000-03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0825" y="393553950"/>
          <a:ext cx="8096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1876425</xdr:colOff>
      <xdr:row>3174</xdr:row>
      <xdr:rowOff>190500</xdr:rowOff>
    </xdr:from>
    <xdr:to>
      <xdr:col>1</xdr:col>
      <xdr:colOff>2409825</xdr:colOff>
      <xdr:row>3178</xdr:row>
      <xdr:rowOff>180975</xdr:rowOff>
    </xdr:to>
    <xdr:pic>
      <xdr:nvPicPr>
        <xdr:cNvPr id="89" name="Picture 309">
          <a:extLst>
            <a:ext uri="{FF2B5EF4-FFF2-40B4-BE49-F238E27FC236}">
              <a16:creationId xmlns:a16="http://schemas.microsoft.com/office/drawing/2014/main" id="{00000000-0008-0000-03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0850" y="692219850"/>
          <a:ext cx="5334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1838325</xdr:colOff>
      <xdr:row>2439</xdr:row>
      <xdr:rowOff>161925</xdr:rowOff>
    </xdr:from>
    <xdr:to>
      <xdr:col>2</xdr:col>
      <xdr:colOff>0</xdr:colOff>
      <xdr:row>2444</xdr:row>
      <xdr:rowOff>0</xdr:rowOff>
    </xdr:to>
    <xdr:pic>
      <xdr:nvPicPr>
        <xdr:cNvPr id="90" name="Picture 310">
          <a:extLst>
            <a:ext uri="{FF2B5EF4-FFF2-40B4-BE49-F238E27FC236}">
              <a16:creationId xmlns:a16="http://schemas.microsoft.com/office/drawing/2014/main" id="{00000000-0008-0000-03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0" y="533266650"/>
          <a:ext cx="9715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1724025</xdr:colOff>
      <xdr:row>2900</xdr:row>
      <xdr:rowOff>0</xdr:rowOff>
    </xdr:from>
    <xdr:to>
      <xdr:col>5</xdr:col>
      <xdr:colOff>400050</xdr:colOff>
      <xdr:row>2904</xdr:row>
      <xdr:rowOff>0</xdr:rowOff>
    </xdr:to>
    <xdr:pic>
      <xdr:nvPicPr>
        <xdr:cNvPr id="91" name="Picture 312">
          <a:extLst>
            <a:ext uri="{FF2B5EF4-FFF2-40B4-BE49-F238E27FC236}">
              <a16:creationId xmlns:a16="http://schemas.microsoft.com/office/drawing/2014/main" id="{00000000-0008-0000-03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50" y="632193300"/>
          <a:ext cx="742950" cy="752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1733550</xdr:colOff>
      <xdr:row>3196</xdr:row>
      <xdr:rowOff>0</xdr:rowOff>
    </xdr:from>
    <xdr:to>
      <xdr:col>5</xdr:col>
      <xdr:colOff>390525</xdr:colOff>
      <xdr:row>3200</xdr:row>
      <xdr:rowOff>85725</xdr:rowOff>
    </xdr:to>
    <xdr:pic>
      <xdr:nvPicPr>
        <xdr:cNvPr id="92" name="Picture 313" descr="butt-welding reducers">
          <a:extLst>
            <a:ext uri="{FF2B5EF4-FFF2-40B4-BE49-F238E27FC236}">
              <a16:creationId xmlns:a16="http://schemas.microsoft.com/office/drawing/2014/main" id="{00000000-0008-0000-03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7975" y="696906150"/>
          <a:ext cx="74295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1733550</xdr:colOff>
      <xdr:row>3226</xdr:row>
      <xdr:rowOff>238125</xdr:rowOff>
    </xdr:from>
    <xdr:to>
      <xdr:col>5</xdr:col>
      <xdr:colOff>390525</xdr:colOff>
      <xdr:row>3231</xdr:row>
      <xdr:rowOff>85725</xdr:rowOff>
    </xdr:to>
    <xdr:pic>
      <xdr:nvPicPr>
        <xdr:cNvPr id="93" name="Picture 314" descr="butt-welding reducers">
          <a:extLst>
            <a:ext uri="{FF2B5EF4-FFF2-40B4-BE49-F238E27FC236}">
              <a16:creationId xmlns:a16="http://schemas.microsoft.com/office/drawing/2014/main" id="{00000000-0008-0000-03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7975" y="703916550"/>
          <a:ext cx="74295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1657350</xdr:colOff>
      <xdr:row>2562</xdr:row>
      <xdr:rowOff>0</xdr:rowOff>
    </xdr:from>
    <xdr:to>
      <xdr:col>5</xdr:col>
      <xdr:colOff>533400</xdr:colOff>
      <xdr:row>2566</xdr:row>
      <xdr:rowOff>95250</xdr:rowOff>
    </xdr:to>
    <xdr:pic>
      <xdr:nvPicPr>
        <xdr:cNvPr id="94" name="Picture 316" descr="Straight Tee">
          <a:extLst>
            <a:ext uri="{FF2B5EF4-FFF2-40B4-BE49-F238E27FC236}">
              <a16:creationId xmlns:a16="http://schemas.microsoft.com/office/drawing/2014/main" id="{00000000-0008-0000-03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58765075"/>
          <a:ext cx="8096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1666875</xdr:colOff>
      <xdr:row>3351</xdr:row>
      <xdr:rowOff>0</xdr:rowOff>
    </xdr:from>
    <xdr:to>
      <xdr:col>5</xdr:col>
      <xdr:colOff>504825</xdr:colOff>
      <xdr:row>3355</xdr:row>
      <xdr:rowOff>95250</xdr:rowOff>
    </xdr:to>
    <xdr:pic>
      <xdr:nvPicPr>
        <xdr:cNvPr id="95" name="Picture 317" descr="Straight Tee">
          <a:extLst>
            <a:ext uri="{FF2B5EF4-FFF2-40B4-BE49-F238E27FC236}">
              <a16:creationId xmlns:a16="http://schemas.microsoft.com/office/drawing/2014/main" id="{00000000-0008-0000-03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73121520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1695450</xdr:colOff>
      <xdr:row>3368</xdr:row>
      <xdr:rowOff>19050</xdr:rowOff>
    </xdr:from>
    <xdr:to>
      <xdr:col>5</xdr:col>
      <xdr:colOff>457200</xdr:colOff>
      <xdr:row>3372</xdr:row>
      <xdr:rowOff>95250</xdr:rowOff>
    </xdr:to>
    <xdr:pic>
      <xdr:nvPicPr>
        <xdr:cNvPr id="96" name="Picture 318" descr="Butt-Welding Elbow">
          <a:extLst>
            <a:ext uri="{FF2B5EF4-FFF2-40B4-BE49-F238E27FC236}">
              <a16:creationId xmlns:a16="http://schemas.microsoft.com/office/drawing/2014/main" id="{00000000-0008-0000-03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" y="735044250"/>
          <a:ext cx="7715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1695450</xdr:colOff>
      <xdr:row>3321</xdr:row>
      <xdr:rowOff>0</xdr:rowOff>
    </xdr:from>
    <xdr:to>
      <xdr:col>5</xdr:col>
      <xdr:colOff>476250</xdr:colOff>
      <xdr:row>3325</xdr:row>
      <xdr:rowOff>66675</xdr:rowOff>
    </xdr:to>
    <xdr:pic>
      <xdr:nvPicPr>
        <xdr:cNvPr id="97" name="Picture 320" descr="Straight Tee">
          <a:extLst>
            <a:ext uri="{FF2B5EF4-FFF2-40B4-BE49-F238E27FC236}">
              <a16:creationId xmlns:a16="http://schemas.microsoft.com/office/drawing/2014/main" id="{00000000-0008-0000-03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" y="724842975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1562100</xdr:colOff>
      <xdr:row>157</xdr:row>
      <xdr:rowOff>19050</xdr:rowOff>
    </xdr:from>
    <xdr:to>
      <xdr:col>5</xdr:col>
      <xdr:colOff>714375</xdr:colOff>
      <xdr:row>161</xdr:row>
      <xdr:rowOff>76200</xdr:rowOff>
    </xdr:to>
    <xdr:pic>
      <xdr:nvPicPr>
        <xdr:cNvPr id="98" name="Picture 70">
          <a:extLst>
            <a:ext uri="{FF2B5EF4-FFF2-40B4-BE49-F238E27FC236}">
              <a16:creationId xmlns:a16="http://schemas.microsoft.com/office/drawing/2014/main" id="{00000000-0008-0000-03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6525" y="35518725"/>
          <a:ext cx="895350" cy="7810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1676400</xdr:colOff>
      <xdr:row>920</xdr:row>
      <xdr:rowOff>9525</xdr:rowOff>
    </xdr:from>
    <xdr:to>
      <xdr:col>5</xdr:col>
      <xdr:colOff>504825</xdr:colOff>
      <xdr:row>924</xdr:row>
      <xdr:rowOff>66675</xdr:rowOff>
    </xdr:to>
    <xdr:pic>
      <xdr:nvPicPr>
        <xdr:cNvPr id="99" name="Picture 90">
          <a:extLst>
            <a:ext uri="{FF2B5EF4-FFF2-40B4-BE49-F238E27FC236}">
              <a16:creationId xmlns:a16="http://schemas.microsoft.com/office/drawing/2014/main" id="{00000000-0008-0000-03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0825" y="201025125"/>
          <a:ext cx="800100" cy="7810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1590675</xdr:colOff>
      <xdr:row>1220</xdr:row>
      <xdr:rowOff>9525</xdr:rowOff>
    </xdr:from>
    <xdr:to>
      <xdr:col>5</xdr:col>
      <xdr:colOff>666750</xdr:colOff>
      <xdr:row>1224</xdr:row>
      <xdr:rowOff>133350</xdr:rowOff>
    </xdr:to>
    <xdr:pic>
      <xdr:nvPicPr>
        <xdr:cNvPr id="100" name="Picture 98">
          <a:extLst>
            <a:ext uri="{FF2B5EF4-FFF2-40B4-BE49-F238E27FC236}">
              <a16:creationId xmlns:a16="http://schemas.microsoft.com/office/drawing/2014/main" id="{00000000-0008-0000-03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00" y="265995150"/>
          <a:ext cx="876300" cy="8191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1676400</xdr:colOff>
      <xdr:row>1399</xdr:row>
      <xdr:rowOff>19050</xdr:rowOff>
    </xdr:from>
    <xdr:to>
      <xdr:col>5</xdr:col>
      <xdr:colOff>504825</xdr:colOff>
      <xdr:row>1403</xdr:row>
      <xdr:rowOff>76200</xdr:rowOff>
    </xdr:to>
    <xdr:pic>
      <xdr:nvPicPr>
        <xdr:cNvPr id="101" name="Picture 99">
          <a:extLst>
            <a:ext uri="{FF2B5EF4-FFF2-40B4-BE49-F238E27FC236}">
              <a16:creationId xmlns:a16="http://schemas.microsoft.com/office/drawing/2014/main" id="{00000000-0008-0000-03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0825" y="304066575"/>
          <a:ext cx="800100" cy="752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1571625</xdr:colOff>
      <xdr:row>1879</xdr:row>
      <xdr:rowOff>0</xdr:rowOff>
    </xdr:from>
    <xdr:to>
      <xdr:col>5</xdr:col>
      <xdr:colOff>733425</xdr:colOff>
      <xdr:row>1884</xdr:row>
      <xdr:rowOff>123825</xdr:rowOff>
    </xdr:to>
    <xdr:pic>
      <xdr:nvPicPr>
        <xdr:cNvPr id="102" name="Picture 329" descr="Butt-Welding Elbow">
          <a:extLst>
            <a:ext uri="{FF2B5EF4-FFF2-40B4-BE49-F238E27FC236}">
              <a16:creationId xmlns:a16="http://schemas.microsoft.com/office/drawing/2014/main" id="{00000000-0008-0000-03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050" y="410708475"/>
          <a:ext cx="92392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1562100</xdr:colOff>
      <xdr:row>199</xdr:row>
      <xdr:rowOff>0</xdr:rowOff>
    </xdr:from>
    <xdr:to>
      <xdr:col>5</xdr:col>
      <xdr:colOff>714375</xdr:colOff>
      <xdr:row>203</xdr:row>
      <xdr:rowOff>85725</xdr:rowOff>
    </xdr:to>
    <xdr:pic>
      <xdr:nvPicPr>
        <xdr:cNvPr id="103" name="Picture 70">
          <a:extLst>
            <a:ext uri="{FF2B5EF4-FFF2-40B4-BE49-F238E27FC236}">
              <a16:creationId xmlns:a16="http://schemas.microsoft.com/office/drawing/2014/main" id="{00000000-0008-0000-03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6525" y="44815125"/>
          <a:ext cx="895350" cy="8096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1352550</xdr:colOff>
      <xdr:row>304</xdr:row>
      <xdr:rowOff>9525</xdr:rowOff>
    </xdr:from>
    <xdr:to>
      <xdr:col>6</xdr:col>
      <xdr:colOff>152400</xdr:colOff>
      <xdr:row>309</xdr:row>
      <xdr:rowOff>85725</xdr:rowOff>
    </xdr:to>
    <xdr:pic>
      <xdr:nvPicPr>
        <xdr:cNvPr id="104" name="Picture 70">
          <a:extLst>
            <a:ext uri="{FF2B5EF4-FFF2-40B4-BE49-F238E27FC236}">
              <a16:creationId xmlns:a16="http://schemas.microsoft.com/office/drawing/2014/main" id="{00000000-0008-0000-03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67627500"/>
          <a:ext cx="1143000" cy="1028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1685925</xdr:colOff>
      <xdr:row>3139</xdr:row>
      <xdr:rowOff>9525</xdr:rowOff>
    </xdr:from>
    <xdr:to>
      <xdr:col>5</xdr:col>
      <xdr:colOff>466725</xdr:colOff>
      <xdr:row>3143</xdr:row>
      <xdr:rowOff>85725</xdr:rowOff>
    </xdr:to>
    <xdr:pic>
      <xdr:nvPicPr>
        <xdr:cNvPr id="105" name="Picture 82">
          <a:extLst>
            <a:ext uri="{FF2B5EF4-FFF2-40B4-BE49-F238E27FC236}">
              <a16:creationId xmlns:a16="http://schemas.microsoft.com/office/drawing/2014/main" id="{00000000-0008-0000-03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0" y="684304575"/>
          <a:ext cx="771525" cy="771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1609725</xdr:colOff>
      <xdr:row>1031</xdr:row>
      <xdr:rowOff>9525</xdr:rowOff>
    </xdr:from>
    <xdr:to>
      <xdr:col>5</xdr:col>
      <xdr:colOff>619125</xdr:colOff>
      <xdr:row>1035</xdr:row>
      <xdr:rowOff>104775</xdr:rowOff>
    </xdr:to>
    <xdr:pic>
      <xdr:nvPicPr>
        <xdr:cNvPr id="106" name="Picture 94">
          <a:extLst>
            <a:ext uri="{FF2B5EF4-FFF2-40B4-BE49-F238E27FC236}">
              <a16:creationId xmlns:a16="http://schemas.microsoft.com/office/drawing/2014/main" id="{00000000-0008-0000-03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" y="225428175"/>
          <a:ext cx="847725" cy="790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1590675</xdr:colOff>
      <xdr:row>1047</xdr:row>
      <xdr:rowOff>238125</xdr:rowOff>
    </xdr:from>
    <xdr:to>
      <xdr:col>5</xdr:col>
      <xdr:colOff>647700</xdr:colOff>
      <xdr:row>1052</xdr:row>
      <xdr:rowOff>95250</xdr:rowOff>
    </xdr:to>
    <xdr:pic>
      <xdr:nvPicPr>
        <xdr:cNvPr id="107" name="Picture 94">
          <a:extLst>
            <a:ext uri="{FF2B5EF4-FFF2-40B4-BE49-F238E27FC236}">
              <a16:creationId xmlns:a16="http://schemas.microsoft.com/office/drawing/2014/main" id="{00000000-0008-0000-03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00" y="229247700"/>
          <a:ext cx="857250" cy="790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1638300</xdr:colOff>
      <xdr:row>1266</xdr:row>
      <xdr:rowOff>9525</xdr:rowOff>
    </xdr:from>
    <xdr:to>
      <xdr:col>5</xdr:col>
      <xdr:colOff>571500</xdr:colOff>
      <xdr:row>1270</xdr:row>
      <xdr:rowOff>85725</xdr:rowOff>
    </xdr:to>
    <xdr:pic>
      <xdr:nvPicPr>
        <xdr:cNvPr id="108" name="Picture 98">
          <a:extLst>
            <a:ext uri="{FF2B5EF4-FFF2-40B4-BE49-F238E27FC236}">
              <a16:creationId xmlns:a16="http://schemas.microsoft.com/office/drawing/2014/main" id="{00000000-0008-0000-03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275482050"/>
          <a:ext cx="828675" cy="771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1676400</xdr:colOff>
      <xdr:row>1355</xdr:row>
      <xdr:rowOff>19050</xdr:rowOff>
    </xdr:from>
    <xdr:to>
      <xdr:col>5</xdr:col>
      <xdr:colOff>504825</xdr:colOff>
      <xdr:row>1359</xdr:row>
      <xdr:rowOff>47625</xdr:rowOff>
    </xdr:to>
    <xdr:pic>
      <xdr:nvPicPr>
        <xdr:cNvPr id="109" name="Picture 99">
          <a:extLst>
            <a:ext uri="{FF2B5EF4-FFF2-40B4-BE49-F238E27FC236}">
              <a16:creationId xmlns:a16="http://schemas.microsoft.com/office/drawing/2014/main" id="{00000000-0008-0000-03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0825" y="294855900"/>
          <a:ext cx="800100" cy="752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1657350</xdr:colOff>
      <xdr:row>2689</xdr:row>
      <xdr:rowOff>0</xdr:rowOff>
    </xdr:from>
    <xdr:to>
      <xdr:col>5</xdr:col>
      <xdr:colOff>533400</xdr:colOff>
      <xdr:row>2693</xdr:row>
      <xdr:rowOff>95250</xdr:rowOff>
    </xdr:to>
    <xdr:pic>
      <xdr:nvPicPr>
        <xdr:cNvPr id="110" name="Picture 248">
          <a:extLst>
            <a:ext uri="{FF2B5EF4-FFF2-40B4-BE49-F238E27FC236}">
              <a16:creationId xmlns:a16="http://schemas.microsoft.com/office/drawing/2014/main" id="{00000000-0008-0000-03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86130400"/>
          <a:ext cx="809625" cy="790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1685925</xdr:colOff>
      <xdr:row>2689</xdr:row>
      <xdr:rowOff>9525</xdr:rowOff>
    </xdr:from>
    <xdr:to>
      <xdr:col>5</xdr:col>
      <xdr:colOff>476250</xdr:colOff>
      <xdr:row>2693</xdr:row>
      <xdr:rowOff>104775</xdr:rowOff>
    </xdr:to>
    <xdr:pic>
      <xdr:nvPicPr>
        <xdr:cNvPr id="111" name="Picture 82">
          <a:extLst>
            <a:ext uri="{FF2B5EF4-FFF2-40B4-BE49-F238E27FC236}">
              <a16:creationId xmlns:a16="http://schemas.microsoft.com/office/drawing/2014/main" id="{00000000-0008-0000-03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0" y="586139925"/>
          <a:ext cx="781050" cy="790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1685925</xdr:colOff>
      <xdr:row>963</xdr:row>
      <xdr:rowOff>200025</xdr:rowOff>
    </xdr:from>
    <xdr:to>
      <xdr:col>5</xdr:col>
      <xdr:colOff>476250</xdr:colOff>
      <xdr:row>968</xdr:row>
      <xdr:rowOff>57150</xdr:rowOff>
    </xdr:to>
    <xdr:pic>
      <xdr:nvPicPr>
        <xdr:cNvPr id="112" name="Picture 90">
          <a:extLst>
            <a:ext uri="{FF2B5EF4-FFF2-40B4-BE49-F238E27FC236}">
              <a16:creationId xmlns:a16="http://schemas.microsoft.com/office/drawing/2014/main" id="{00000000-0008-0000-03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0" y="210540600"/>
          <a:ext cx="781050" cy="771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1619250</xdr:colOff>
      <xdr:row>1016</xdr:row>
      <xdr:rowOff>19050</xdr:rowOff>
    </xdr:from>
    <xdr:to>
      <xdr:col>5</xdr:col>
      <xdr:colOff>609600</xdr:colOff>
      <xdr:row>1020</xdr:row>
      <xdr:rowOff>104775</xdr:rowOff>
    </xdr:to>
    <xdr:pic>
      <xdr:nvPicPr>
        <xdr:cNvPr id="113" name="Picture 94">
          <a:extLst>
            <a:ext uri="{FF2B5EF4-FFF2-40B4-BE49-F238E27FC236}">
              <a16:creationId xmlns:a16="http://schemas.microsoft.com/office/drawing/2014/main" id="{00000000-0008-0000-03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3675" y="222075375"/>
          <a:ext cx="847725" cy="7810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1562100</xdr:colOff>
      <xdr:row>242</xdr:row>
      <xdr:rowOff>0</xdr:rowOff>
    </xdr:from>
    <xdr:to>
      <xdr:col>5</xdr:col>
      <xdr:colOff>714375</xdr:colOff>
      <xdr:row>246</xdr:row>
      <xdr:rowOff>85725</xdr:rowOff>
    </xdr:to>
    <xdr:pic>
      <xdr:nvPicPr>
        <xdr:cNvPr id="114" name="Picture 70">
          <a:extLst>
            <a:ext uri="{FF2B5EF4-FFF2-40B4-BE49-F238E27FC236}">
              <a16:creationId xmlns:a16="http://schemas.microsoft.com/office/drawing/2014/main" id="{00000000-0008-0000-03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6525" y="54244875"/>
          <a:ext cx="895350" cy="8096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1571625</xdr:colOff>
      <xdr:row>379</xdr:row>
      <xdr:rowOff>0</xdr:rowOff>
    </xdr:from>
    <xdr:to>
      <xdr:col>5</xdr:col>
      <xdr:colOff>695325</xdr:colOff>
      <xdr:row>384</xdr:row>
      <xdr:rowOff>85725</xdr:rowOff>
    </xdr:to>
    <xdr:pic>
      <xdr:nvPicPr>
        <xdr:cNvPr id="115" name="Picture 76">
          <a:extLst>
            <a:ext uri="{FF2B5EF4-FFF2-40B4-BE49-F238E27FC236}">
              <a16:creationId xmlns:a16="http://schemas.microsoft.com/office/drawing/2014/main" id="{00000000-0008-0000-03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050" y="83610450"/>
          <a:ext cx="885825" cy="990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1714500</xdr:colOff>
      <xdr:row>727</xdr:row>
      <xdr:rowOff>9525</xdr:rowOff>
    </xdr:from>
    <xdr:to>
      <xdr:col>5</xdr:col>
      <xdr:colOff>419100</xdr:colOff>
      <xdr:row>731</xdr:row>
      <xdr:rowOff>66675</xdr:rowOff>
    </xdr:to>
    <xdr:pic>
      <xdr:nvPicPr>
        <xdr:cNvPr id="116" name="Picture 87">
          <a:extLst>
            <a:ext uri="{FF2B5EF4-FFF2-40B4-BE49-F238E27FC236}">
              <a16:creationId xmlns:a16="http://schemas.microsoft.com/office/drawing/2014/main" id="{00000000-0008-0000-03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8925" y="159153225"/>
          <a:ext cx="752475" cy="7810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1714500</xdr:colOff>
      <xdr:row>767</xdr:row>
      <xdr:rowOff>9525</xdr:rowOff>
    </xdr:from>
    <xdr:to>
      <xdr:col>5</xdr:col>
      <xdr:colOff>419100</xdr:colOff>
      <xdr:row>771</xdr:row>
      <xdr:rowOff>66675</xdr:rowOff>
    </xdr:to>
    <xdr:pic>
      <xdr:nvPicPr>
        <xdr:cNvPr id="117" name="Picture 87">
          <a:extLst>
            <a:ext uri="{FF2B5EF4-FFF2-40B4-BE49-F238E27FC236}">
              <a16:creationId xmlns:a16="http://schemas.microsoft.com/office/drawing/2014/main" id="{00000000-0008-0000-03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8925" y="168116250"/>
          <a:ext cx="752475" cy="7810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1666875</xdr:colOff>
      <xdr:row>834</xdr:row>
      <xdr:rowOff>0</xdr:rowOff>
    </xdr:from>
    <xdr:to>
      <xdr:col>5</xdr:col>
      <xdr:colOff>514350</xdr:colOff>
      <xdr:row>838</xdr:row>
      <xdr:rowOff>66675</xdr:rowOff>
    </xdr:to>
    <xdr:pic>
      <xdr:nvPicPr>
        <xdr:cNvPr id="118" name="Picture 87">
          <a:extLst>
            <a:ext uri="{FF2B5EF4-FFF2-40B4-BE49-F238E27FC236}">
              <a16:creationId xmlns:a16="http://schemas.microsoft.com/office/drawing/2014/main" id="{00000000-0008-0000-03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83213375"/>
          <a:ext cx="800100" cy="790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1609725</xdr:colOff>
      <xdr:row>1105</xdr:row>
      <xdr:rowOff>200025</xdr:rowOff>
    </xdr:from>
    <xdr:to>
      <xdr:col>5</xdr:col>
      <xdr:colOff>619125</xdr:colOff>
      <xdr:row>1110</xdr:row>
      <xdr:rowOff>95250</xdr:rowOff>
    </xdr:to>
    <xdr:pic>
      <xdr:nvPicPr>
        <xdr:cNvPr id="119" name="Picture 96">
          <a:extLst>
            <a:ext uri="{FF2B5EF4-FFF2-40B4-BE49-F238E27FC236}">
              <a16:creationId xmlns:a16="http://schemas.microsoft.com/office/drawing/2014/main" id="{00000000-0008-0000-03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" y="241144425"/>
          <a:ext cx="847725" cy="771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1676400</xdr:colOff>
      <xdr:row>1441</xdr:row>
      <xdr:rowOff>19050</xdr:rowOff>
    </xdr:from>
    <xdr:to>
      <xdr:col>5</xdr:col>
      <xdr:colOff>504825</xdr:colOff>
      <xdr:row>1445</xdr:row>
      <xdr:rowOff>76200</xdr:rowOff>
    </xdr:to>
    <xdr:pic>
      <xdr:nvPicPr>
        <xdr:cNvPr id="120" name="Picture 99">
          <a:extLst>
            <a:ext uri="{FF2B5EF4-FFF2-40B4-BE49-F238E27FC236}">
              <a16:creationId xmlns:a16="http://schemas.microsoft.com/office/drawing/2014/main" id="{00000000-0008-0000-03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0825" y="313448700"/>
          <a:ext cx="800100" cy="752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1676400</xdr:colOff>
      <xdr:row>1483</xdr:row>
      <xdr:rowOff>19050</xdr:rowOff>
    </xdr:from>
    <xdr:to>
      <xdr:col>5</xdr:col>
      <xdr:colOff>504825</xdr:colOff>
      <xdr:row>1487</xdr:row>
      <xdr:rowOff>76200</xdr:rowOff>
    </xdr:to>
    <xdr:pic>
      <xdr:nvPicPr>
        <xdr:cNvPr id="121" name="Picture 99">
          <a:extLst>
            <a:ext uri="{FF2B5EF4-FFF2-40B4-BE49-F238E27FC236}">
              <a16:creationId xmlns:a16="http://schemas.microsoft.com/office/drawing/2014/main" id="{00000000-0008-0000-03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0825" y="322983225"/>
          <a:ext cx="800100" cy="752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1676400</xdr:colOff>
      <xdr:row>1526</xdr:row>
      <xdr:rowOff>19050</xdr:rowOff>
    </xdr:from>
    <xdr:to>
      <xdr:col>5</xdr:col>
      <xdr:colOff>504825</xdr:colOff>
      <xdr:row>1530</xdr:row>
      <xdr:rowOff>76200</xdr:rowOff>
    </xdr:to>
    <xdr:pic>
      <xdr:nvPicPr>
        <xdr:cNvPr id="122" name="Picture 99">
          <a:extLst>
            <a:ext uri="{FF2B5EF4-FFF2-40B4-BE49-F238E27FC236}">
              <a16:creationId xmlns:a16="http://schemas.microsoft.com/office/drawing/2014/main" id="{00000000-0008-0000-03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0825" y="332517750"/>
          <a:ext cx="800100" cy="752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1666875</xdr:colOff>
      <xdr:row>1777</xdr:row>
      <xdr:rowOff>0</xdr:rowOff>
    </xdr:from>
    <xdr:to>
      <xdr:col>5</xdr:col>
      <xdr:colOff>533400</xdr:colOff>
      <xdr:row>1781</xdr:row>
      <xdr:rowOff>123825</xdr:rowOff>
    </xdr:to>
    <xdr:pic>
      <xdr:nvPicPr>
        <xdr:cNvPr id="123" name="Picture 305" descr="butt-welding reducers">
          <a:extLst>
            <a:ext uri="{FF2B5EF4-FFF2-40B4-BE49-F238E27FC236}">
              <a16:creationId xmlns:a16="http://schemas.microsoft.com/office/drawing/2014/main" id="{00000000-0008-0000-03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388362825"/>
          <a:ext cx="8191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1676400</xdr:colOff>
      <xdr:row>2274</xdr:row>
      <xdr:rowOff>9525</xdr:rowOff>
    </xdr:from>
    <xdr:to>
      <xdr:col>5</xdr:col>
      <xdr:colOff>476250</xdr:colOff>
      <xdr:row>2277</xdr:row>
      <xdr:rowOff>180975</xdr:rowOff>
    </xdr:to>
    <xdr:pic>
      <xdr:nvPicPr>
        <xdr:cNvPr id="124" name="Picture 143">
          <a:extLst>
            <a:ext uri="{FF2B5EF4-FFF2-40B4-BE49-F238E27FC236}">
              <a16:creationId xmlns:a16="http://schemas.microsoft.com/office/drawing/2014/main" id="{00000000-0008-0000-03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0825" y="497071650"/>
          <a:ext cx="771525" cy="723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1657350</xdr:colOff>
      <xdr:row>2669</xdr:row>
      <xdr:rowOff>0</xdr:rowOff>
    </xdr:from>
    <xdr:to>
      <xdr:col>5</xdr:col>
      <xdr:colOff>533400</xdr:colOff>
      <xdr:row>2673</xdr:row>
      <xdr:rowOff>95250</xdr:rowOff>
    </xdr:to>
    <xdr:pic>
      <xdr:nvPicPr>
        <xdr:cNvPr id="125" name="Picture 248">
          <a:extLst>
            <a:ext uri="{FF2B5EF4-FFF2-40B4-BE49-F238E27FC236}">
              <a16:creationId xmlns:a16="http://schemas.microsoft.com/office/drawing/2014/main" id="{00000000-0008-0000-03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81748900"/>
          <a:ext cx="809625" cy="790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1695450</xdr:colOff>
      <xdr:row>3404</xdr:row>
      <xdr:rowOff>19050</xdr:rowOff>
    </xdr:from>
    <xdr:to>
      <xdr:col>5</xdr:col>
      <xdr:colOff>457200</xdr:colOff>
      <xdr:row>3408</xdr:row>
      <xdr:rowOff>95250</xdr:rowOff>
    </xdr:to>
    <xdr:pic>
      <xdr:nvPicPr>
        <xdr:cNvPr id="126" name="Picture 318" descr="Butt-Welding Elbow">
          <a:extLst>
            <a:ext uri="{FF2B5EF4-FFF2-40B4-BE49-F238E27FC236}">
              <a16:creationId xmlns:a16="http://schemas.microsoft.com/office/drawing/2014/main" id="{00000000-0008-0000-03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" y="743302425"/>
          <a:ext cx="7715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1228725</xdr:colOff>
      <xdr:row>1950</xdr:row>
      <xdr:rowOff>38100</xdr:rowOff>
    </xdr:from>
    <xdr:to>
      <xdr:col>6</xdr:col>
      <xdr:colOff>314325</xdr:colOff>
      <xdr:row>1954</xdr:row>
      <xdr:rowOff>9525</xdr:rowOff>
    </xdr:to>
    <xdr:pic>
      <xdr:nvPicPr>
        <xdr:cNvPr id="127" name="Picture 131" descr="Stainless steel rotating flange">
          <a:extLst>
            <a:ext uri="{FF2B5EF4-FFF2-40B4-BE49-F238E27FC236}">
              <a16:creationId xmlns:a16="http://schemas.microsoft.com/office/drawing/2014/main" id="{00000000-0008-0000-03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3150" y="426500925"/>
          <a:ext cx="1181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1314450</xdr:colOff>
      <xdr:row>1972</xdr:row>
      <xdr:rowOff>38100</xdr:rowOff>
    </xdr:from>
    <xdr:to>
      <xdr:col>6</xdr:col>
      <xdr:colOff>161925</xdr:colOff>
      <xdr:row>1976</xdr:row>
      <xdr:rowOff>38100</xdr:rowOff>
    </xdr:to>
    <xdr:pic>
      <xdr:nvPicPr>
        <xdr:cNvPr id="128" name="Picture 132" descr="Stainless steel blind flange">
          <a:extLst>
            <a:ext uri="{FF2B5EF4-FFF2-40B4-BE49-F238E27FC236}">
              <a16:creationId xmlns:a16="http://schemas.microsoft.com/office/drawing/2014/main" id="{00000000-0008-0000-03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431292000"/>
          <a:ext cx="11144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1466850</xdr:colOff>
      <xdr:row>3281</xdr:row>
      <xdr:rowOff>66675</xdr:rowOff>
    </xdr:from>
    <xdr:to>
      <xdr:col>5</xdr:col>
      <xdr:colOff>876300</xdr:colOff>
      <xdr:row>3285</xdr:row>
      <xdr:rowOff>47625</xdr:rowOff>
    </xdr:to>
    <xdr:pic>
      <xdr:nvPicPr>
        <xdr:cNvPr id="129" name="Picture 133" descr="Stainless steel weld end cap">
          <a:extLst>
            <a:ext uri="{FF2B5EF4-FFF2-40B4-BE49-F238E27FC236}">
              <a16:creationId xmlns:a16="http://schemas.microsoft.com/office/drawing/2014/main" id="{00000000-0008-0000-03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1275" y="716099025"/>
          <a:ext cx="9620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1628775</xdr:colOff>
      <xdr:row>3461</xdr:row>
      <xdr:rowOff>47625</xdr:rowOff>
    </xdr:from>
    <xdr:to>
      <xdr:col>5</xdr:col>
      <xdr:colOff>533400</xdr:colOff>
      <xdr:row>3464</xdr:row>
      <xdr:rowOff>104775</xdr:rowOff>
    </xdr:to>
    <xdr:pic>
      <xdr:nvPicPr>
        <xdr:cNvPr id="130" name="Picture 134" descr="Stainless steel female-female elbow threaded fitting">
          <a:extLst>
            <a:ext uri="{FF2B5EF4-FFF2-40B4-BE49-F238E27FC236}">
              <a16:creationId xmlns:a16="http://schemas.microsoft.com/office/drawing/2014/main" id="{00000000-0008-0000-03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755942100"/>
          <a:ext cx="7810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1447800</xdr:colOff>
      <xdr:row>3490</xdr:row>
      <xdr:rowOff>161925</xdr:rowOff>
    </xdr:from>
    <xdr:to>
      <xdr:col>5</xdr:col>
      <xdr:colOff>923925</xdr:colOff>
      <xdr:row>3494</xdr:row>
      <xdr:rowOff>114300</xdr:rowOff>
    </xdr:to>
    <xdr:pic>
      <xdr:nvPicPr>
        <xdr:cNvPr id="131" name="Picture 135" descr="Stainless steel tee threaded fitting">
          <a:extLst>
            <a:ext uri="{FF2B5EF4-FFF2-40B4-BE49-F238E27FC236}">
              <a16:creationId xmlns:a16="http://schemas.microsoft.com/office/drawing/2014/main" id="{00000000-0008-0000-03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762609600"/>
          <a:ext cx="9906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1676400</xdr:colOff>
      <xdr:row>3506</xdr:row>
      <xdr:rowOff>180975</xdr:rowOff>
    </xdr:from>
    <xdr:to>
      <xdr:col>5</xdr:col>
      <xdr:colOff>390525</xdr:colOff>
      <xdr:row>3510</xdr:row>
      <xdr:rowOff>9525</xdr:rowOff>
    </xdr:to>
    <xdr:pic>
      <xdr:nvPicPr>
        <xdr:cNvPr id="132" name="Picture 136" descr="Stainless steel nipple">
          <a:extLst>
            <a:ext uri="{FF2B5EF4-FFF2-40B4-BE49-F238E27FC236}">
              <a16:creationId xmlns:a16="http://schemas.microsoft.com/office/drawing/2014/main" id="{00000000-0008-0000-03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0825" y="766133850"/>
          <a:ext cx="6858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1562100</xdr:colOff>
      <xdr:row>3608</xdr:row>
      <xdr:rowOff>19050</xdr:rowOff>
    </xdr:from>
    <xdr:to>
      <xdr:col>5</xdr:col>
      <xdr:colOff>581025</xdr:colOff>
      <xdr:row>3611</xdr:row>
      <xdr:rowOff>0</xdr:rowOff>
    </xdr:to>
    <xdr:pic>
      <xdr:nvPicPr>
        <xdr:cNvPr id="133" name="Picture 137" descr="Stainless steel weld end cap">
          <a:extLst>
            <a:ext uri="{FF2B5EF4-FFF2-40B4-BE49-F238E27FC236}">
              <a16:creationId xmlns:a16="http://schemas.microsoft.com/office/drawing/2014/main" id="{00000000-0008-0000-03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6525" y="788603325"/>
          <a:ext cx="7620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pageSetUpPr fitToPage="1"/>
  </sheetPr>
  <dimension ref="A1:W36"/>
  <sheetViews>
    <sheetView showGridLines="0" tabSelected="1" topLeftCell="A4" workbookViewId="0">
      <selection activeCell="B4" sqref="B4"/>
    </sheetView>
  </sheetViews>
  <sheetFormatPr defaultColWidth="9.140625" defaultRowHeight="15" x14ac:dyDescent="0.25"/>
  <cols>
    <col min="1" max="1" width="50.7109375" customWidth="1"/>
    <col min="2" max="2" width="13.42578125" style="1" bestFit="1" customWidth="1"/>
    <col min="3" max="3" width="11.140625" bestFit="1" customWidth="1"/>
    <col min="4" max="4" width="7.5703125" style="13" bestFit="1" customWidth="1"/>
    <col min="5" max="5" width="6" bestFit="1" customWidth="1"/>
    <col min="6" max="6" width="1.5703125" customWidth="1"/>
    <col min="7" max="7" width="7.5703125" bestFit="1" customWidth="1"/>
    <col min="8" max="8" width="12.28515625" customWidth="1"/>
    <col min="9" max="9" width="4.5703125" bestFit="1" customWidth="1"/>
    <col min="10" max="10" width="1.7109375" customWidth="1"/>
    <col min="11" max="11" width="1.85546875" style="149" customWidth="1"/>
    <col min="13" max="13" width="9.5703125" bestFit="1" customWidth="1"/>
    <col min="14" max="14" width="6.28515625" style="148" customWidth="1"/>
    <col min="15" max="15" width="12" style="148" bestFit="1" customWidth="1"/>
    <col min="16" max="16" width="12.85546875" bestFit="1" customWidth="1"/>
    <col min="17" max="17" width="9.7109375" style="148" bestFit="1" customWidth="1"/>
    <col min="18" max="18" width="7.85546875" bestFit="1" customWidth="1"/>
    <col min="19" max="19" width="8.140625" hidden="1" customWidth="1"/>
    <col min="20" max="20" width="23.28515625" hidden="1" customWidth="1"/>
    <col min="21" max="21" width="9.28515625" bestFit="1" customWidth="1"/>
    <col min="22" max="22" width="9.140625" customWidth="1"/>
  </cols>
  <sheetData>
    <row r="1" spans="1:23" hidden="1" x14ac:dyDescent="0.25">
      <c r="H1" s="146" t="s">
        <v>6042</v>
      </c>
      <c r="I1" s="146"/>
      <c r="J1" s="146"/>
      <c r="K1" s="147"/>
    </row>
    <row r="2" spans="1:23" hidden="1" x14ac:dyDescent="0.25">
      <c r="H2" s="146" t="s">
        <v>6043</v>
      </c>
      <c r="I2" s="146"/>
      <c r="J2" s="146"/>
    </row>
    <row r="3" spans="1:23" hidden="1" x14ac:dyDescent="0.25">
      <c r="C3" s="3"/>
      <c r="H3" s="146" t="s">
        <v>6044</v>
      </c>
      <c r="I3" s="146"/>
      <c r="J3" s="146"/>
    </row>
    <row r="4" spans="1:23" s="151" customFormat="1" ht="18.75" x14ac:dyDescent="0.3">
      <c r="A4" s="153" t="s">
        <v>6488</v>
      </c>
      <c r="B4" s="198"/>
      <c r="C4" s="166" t="s">
        <v>7649</v>
      </c>
      <c r="D4" s="166">
        <v>2024</v>
      </c>
      <c r="E4"/>
      <c r="F4"/>
      <c r="G4"/>
      <c r="H4"/>
      <c r="I4"/>
      <c r="J4"/>
      <c r="K4" s="150"/>
      <c r="N4" s="252"/>
      <c r="O4" s="252"/>
      <c r="P4" s="152"/>
      <c r="S4" s="245"/>
      <c r="T4" s="245"/>
    </row>
    <row r="5" spans="1:23" s="154" customFormat="1" ht="18.75" x14ac:dyDescent="0.3">
      <c r="A5" s="153" t="s">
        <v>6492</v>
      </c>
      <c r="B5" s="199" t="str">
        <f ca="1">+O9</f>
        <v>001  Verðskrá</v>
      </c>
      <c r="C5" s="148"/>
      <c r="D5"/>
      <c r="E5"/>
      <c r="F5" s="3"/>
      <c r="G5" s="158"/>
      <c r="H5" s="158"/>
      <c r="I5"/>
      <c r="J5"/>
      <c r="K5" s="150"/>
      <c r="L5" s="248" t="s">
        <v>6498</v>
      </c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</row>
    <row r="6" spans="1:23" ht="18.75" x14ac:dyDescent="0.3">
      <c r="A6" s="16" t="s">
        <v>6478</v>
      </c>
      <c r="B6"/>
      <c r="C6" s="233"/>
      <c r="D6"/>
      <c r="F6" s="3"/>
      <c r="G6" s="158"/>
      <c r="H6" s="158"/>
      <c r="K6" s="150"/>
      <c r="O6" s="205" t="str" cm="1">
        <f t="array" aca="1" ref="O6" ca="1">CELL("filename")</f>
        <v>C:\Users\PC\Dropbox\02  Vélsm allt\1  Útseld vinna\[001  Verðskrá 2024.xlsx]Reikningur</v>
      </c>
      <c r="P6" s="205"/>
      <c r="Q6" s="204"/>
      <c r="R6" s="154"/>
      <c r="S6" s="154"/>
      <c r="T6" s="154"/>
    </row>
    <row r="7" spans="1:23" ht="19.5" thickBot="1" x14ac:dyDescent="0.35">
      <c r="A7" s="16"/>
      <c r="B7" s="208"/>
      <c r="C7" s="148"/>
      <c r="D7"/>
      <c r="F7" s="3"/>
      <c r="G7" s="158"/>
      <c r="H7" s="158"/>
      <c r="K7" s="150"/>
      <c r="O7" s="206" t="s">
        <v>7028</v>
      </c>
      <c r="P7" s="207">
        <f ca="1">FIND("[",O6)</f>
        <v>52</v>
      </c>
      <c r="Q7" s="204"/>
      <c r="R7" s="154"/>
      <c r="S7" s="3"/>
      <c r="T7" s="158"/>
    </row>
    <row r="8" spans="1:23" x14ac:dyDescent="0.25">
      <c r="A8" s="15" t="s">
        <v>6491</v>
      </c>
      <c r="B8" s="130" t="s">
        <v>6479</v>
      </c>
      <c r="C8" s="130" t="s">
        <v>44</v>
      </c>
      <c r="D8" s="130" t="s">
        <v>6476</v>
      </c>
      <c r="E8" s="15" t="s">
        <v>6477</v>
      </c>
      <c r="G8" s="1"/>
      <c r="H8" s="246" t="s">
        <v>46</v>
      </c>
      <c r="I8" s="247"/>
      <c r="J8" s="191"/>
      <c r="O8" s="206" t="s">
        <v>7029</v>
      </c>
      <c r="P8" s="207">
        <f ca="1">FIND("]",O6)</f>
        <v>76</v>
      </c>
      <c r="Q8" s="204"/>
      <c r="S8" s="13"/>
      <c r="T8" s="3"/>
    </row>
    <row r="9" spans="1:23" x14ac:dyDescent="0.25">
      <c r="A9" s="13" t="s">
        <v>46</v>
      </c>
      <c r="B9" s="1">
        <v>9203</v>
      </c>
      <c r="C9" s="112" t="s">
        <v>44</v>
      </c>
      <c r="D9" s="4" t="s">
        <v>6481</v>
      </c>
      <c r="E9" s="129">
        <f>+I14</f>
        <v>0</v>
      </c>
      <c r="F9" t="s">
        <v>45</v>
      </c>
      <c r="G9" s="1">
        <f>E9*B9</f>
        <v>0</v>
      </c>
      <c r="H9" s="188" t="str">
        <f>IF(N13=0,"",M13)</f>
        <v/>
      </c>
      <c r="I9" s="192" t="str">
        <f t="shared" ref="I9:I13" si="0">IF(N13=0,"",N13)</f>
        <v/>
      </c>
      <c r="J9" s="120"/>
      <c r="O9" s="205" t="str">
        <f ca="1">MID(O6,P7+1,P8-P7-11)</f>
        <v>001  Verðskrá</v>
      </c>
      <c r="P9" s="205"/>
      <c r="Q9" s="204"/>
      <c r="S9" s="13"/>
      <c r="T9" s="13"/>
    </row>
    <row r="10" spans="1:23" x14ac:dyDescent="0.25">
      <c r="A10" s="136" t="s">
        <v>116</v>
      </c>
      <c r="B10" s="145">
        <v>16294</v>
      </c>
      <c r="C10" s="132" t="s">
        <v>44</v>
      </c>
      <c r="D10" s="133" t="s">
        <v>6481</v>
      </c>
      <c r="E10" s="134">
        <f>+I22</f>
        <v>0</v>
      </c>
      <c r="F10" s="131" t="s">
        <v>45</v>
      </c>
      <c r="G10" s="135">
        <f>E10*B10</f>
        <v>0</v>
      </c>
      <c r="H10" s="188" t="str">
        <f t="shared" ref="H10:H12" si="1">IF(N14=0,"",M14)</f>
        <v/>
      </c>
      <c r="I10" s="192" t="str">
        <f t="shared" si="0"/>
        <v/>
      </c>
      <c r="J10" s="120"/>
      <c r="S10" s="13" t="s">
        <v>6483</v>
      </c>
      <c r="T10" s="113">
        <v>6593</v>
      </c>
    </row>
    <row r="11" spans="1:23" ht="15.75" thickBot="1" x14ac:dyDescent="0.3">
      <c r="A11" s="131"/>
      <c r="C11" s="168"/>
      <c r="D11" s="165"/>
      <c r="E11" s="165"/>
      <c r="F11" t="s">
        <v>45</v>
      </c>
      <c r="G11" s="1">
        <f t="shared" ref="G11:G28" si="2">E11*B11</f>
        <v>0</v>
      </c>
      <c r="H11" s="188" t="str">
        <f t="shared" si="1"/>
        <v/>
      </c>
      <c r="I11" s="192" t="str">
        <f t="shared" si="0"/>
        <v/>
      </c>
      <c r="J11" s="120"/>
      <c r="S11" s="13" t="s">
        <v>6484</v>
      </c>
      <c r="T11" s="113">
        <v>11673</v>
      </c>
    </row>
    <row r="12" spans="1:23" x14ac:dyDescent="0.25">
      <c r="A12" s="165"/>
      <c r="B12" s="200"/>
      <c r="C12" s="165"/>
      <c r="D12" s="165"/>
      <c r="E12" s="165"/>
      <c r="F12" t="s">
        <v>45</v>
      </c>
      <c r="G12" s="1">
        <f t="shared" si="2"/>
        <v>0</v>
      </c>
      <c r="H12" s="188" t="str">
        <f t="shared" si="1"/>
        <v/>
      </c>
      <c r="I12" s="192" t="str">
        <f t="shared" si="0"/>
        <v/>
      </c>
      <c r="J12" s="120"/>
      <c r="M12" s="249" t="s">
        <v>46</v>
      </c>
      <c r="N12" s="250"/>
      <c r="O12" s="251"/>
      <c r="P12" s="249" t="s">
        <v>116</v>
      </c>
      <c r="Q12" s="250"/>
      <c r="R12" s="251"/>
      <c r="S12" s="13" t="s">
        <v>6485</v>
      </c>
      <c r="T12" s="113">
        <v>7002</v>
      </c>
      <c r="U12" s="220" t="s">
        <v>7085</v>
      </c>
    </row>
    <row r="13" spans="1:23" x14ac:dyDescent="0.25">
      <c r="A13" s="165"/>
      <c r="B13" s="200"/>
      <c r="C13" s="165"/>
      <c r="D13" s="165"/>
      <c r="E13" s="165"/>
      <c r="F13" t="s">
        <v>45</v>
      </c>
      <c r="G13" s="1">
        <f t="shared" si="2"/>
        <v>0</v>
      </c>
      <c r="H13" s="188" t="str">
        <f>IF(N17=0,"",M17)</f>
        <v/>
      </c>
      <c r="I13" s="192" t="str">
        <f t="shared" si="0"/>
        <v/>
      </c>
      <c r="J13" s="194"/>
      <c r="M13" s="127" t="s">
        <v>7048</v>
      </c>
      <c r="N13" s="120"/>
      <c r="O13" s="164" t="s">
        <v>3</v>
      </c>
      <c r="P13" s="13" t="str">
        <f>+M13</f>
        <v>Remeg</v>
      </c>
      <c r="Q13" s="120"/>
      <c r="R13" s="164" t="s">
        <v>3</v>
      </c>
      <c r="S13" s="13" t="s">
        <v>6486</v>
      </c>
      <c r="T13" s="113">
        <v>12397</v>
      </c>
      <c r="U13" s="221" t="str">
        <f>IF(B6="Efni/Vara",1,"")</f>
        <v/>
      </c>
    </row>
    <row r="14" spans="1:23" ht="15.75" thickBot="1" x14ac:dyDescent="0.3">
      <c r="A14" s="165"/>
      <c r="B14" s="200"/>
      <c r="C14" s="165"/>
      <c r="D14" s="165"/>
      <c r="E14" s="165"/>
      <c r="F14" t="s">
        <v>45</v>
      </c>
      <c r="G14" s="1">
        <f t="shared" si="2"/>
        <v>0</v>
      </c>
      <c r="H14" s="189" t="s">
        <v>6168</v>
      </c>
      <c r="I14" s="193">
        <f>SUM(I9:I13)</f>
        <v>0</v>
      </c>
      <c r="J14" s="120"/>
      <c r="M14" s="127" t="s">
        <v>6175</v>
      </c>
      <c r="N14" s="120"/>
      <c r="O14" s="164" t="s">
        <v>3</v>
      </c>
      <c r="P14" s="13" t="str">
        <f t="shared" ref="P14:P17" si="3">+M14</f>
        <v>Jan</v>
      </c>
      <c r="Q14" s="120"/>
      <c r="R14" s="164" t="s">
        <v>3</v>
      </c>
      <c r="S14" s="13" t="s">
        <v>6940</v>
      </c>
      <c r="T14" s="113">
        <f>T12*1.075</f>
        <v>7527</v>
      </c>
      <c r="U14" s="221"/>
    </row>
    <row r="15" spans="1:23" ht="15.75" thickBot="1" x14ac:dyDescent="0.3">
      <c r="A15" s="165"/>
      <c r="B15" s="200"/>
      <c r="C15" s="165"/>
      <c r="D15" s="165"/>
      <c r="E15" s="165"/>
      <c r="F15" t="s">
        <v>45</v>
      </c>
      <c r="G15" s="1">
        <f t="shared" si="2"/>
        <v>0</v>
      </c>
      <c r="H15" s="195"/>
      <c r="I15" s="120"/>
      <c r="J15" s="191"/>
      <c r="M15" s="127" t="s">
        <v>6043</v>
      </c>
      <c r="N15" s="120"/>
      <c r="O15" s="164" t="s">
        <v>3</v>
      </c>
      <c r="P15" s="13" t="str">
        <f t="shared" si="3"/>
        <v>Damian</v>
      </c>
      <c r="Q15" s="120"/>
      <c r="R15" s="164" t="s">
        <v>3</v>
      </c>
      <c r="S15" s="13" t="s">
        <v>6941</v>
      </c>
      <c r="T15" s="113">
        <f>T13*1.075</f>
        <v>13327</v>
      </c>
      <c r="U15" s="221"/>
    </row>
    <row r="16" spans="1:23" x14ac:dyDescent="0.25">
      <c r="A16" s="165"/>
      <c r="B16" s="200"/>
      <c r="C16" s="165"/>
      <c r="D16" s="165"/>
      <c r="E16" s="165"/>
      <c r="F16" t="s">
        <v>45</v>
      </c>
      <c r="G16" s="1">
        <f t="shared" si="2"/>
        <v>0</v>
      </c>
      <c r="H16" s="246" t="s">
        <v>116</v>
      </c>
      <c r="I16" s="247"/>
      <c r="J16" s="120"/>
      <c r="M16" s="127" t="s">
        <v>6433</v>
      </c>
      <c r="N16" s="120"/>
      <c r="O16" s="164" t="s">
        <v>3</v>
      </c>
      <c r="P16" s="13" t="str">
        <f t="shared" si="3"/>
        <v>Adam</v>
      </c>
      <c r="Q16" s="120"/>
      <c r="R16" s="164" t="s">
        <v>3</v>
      </c>
      <c r="S16" s="13" t="s">
        <v>7080</v>
      </c>
      <c r="T16" s="113">
        <f>T14*1.085</f>
        <v>8167</v>
      </c>
      <c r="U16" s="221"/>
    </row>
    <row r="17" spans="1:21" x14ac:dyDescent="0.25">
      <c r="A17" s="165"/>
      <c r="B17" s="200"/>
      <c r="C17" s="165"/>
      <c r="D17" s="165"/>
      <c r="E17" s="165"/>
      <c r="F17" t="s">
        <v>45</v>
      </c>
      <c r="G17" s="1">
        <f t="shared" si="2"/>
        <v>0</v>
      </c>
      <c r="H17" s="188" t="str">
        <f>IF(Q13=0,"",P13)</f>
        <v/>
      </c>
      <c r="I17" s="192" t="str">
        <f>IF(Q13=0,"",Q13)</f>
        <v/>
      </c>
      <c r="J17" s="120"/>
      <c r="M17" s="127"/>
      <c r="N17" s="120"/>
      <c r="O17" s="164" t="s">
        <v>3</v>
      </c>
      <c r="P17" s="13">
        <f t="shared" si="3"/>
        <v>0</v>
      </c>
      <c r="Q17" s="120"/>
      <c r="R17" s="164" t="s">
        <v>3</v>
      </c>
      <c r="S17" s="13" t="s">
        <v>7081</v>
      </c>
      <c r="T17" s="113">
        <f>T15*1.085</f>
        <v>14460</v>
      </c>
      <c r="U17" s="221"/>
    </row>
    <row r="18" spans="1:21" ht="15.75" thickBot="1" x14ac:dyDescent="0.3">
      <c r="A18" s="165"/>
      <c r="B18" s="200"/>
      <c r="C18" s="165"/>
      <c r="D18" s="165"/>
      <c r="E18" s="165"/>
      <c r="F18" t="s">
        <v>45</v>
      </c>
      <c r="G18" s="1">
        <f t="shared" si="2"/>
        <v>0</v>
      </c>
      <c r="H18" s="188" t="str">
        <f t="shared" ref="H18:H20" si="4">IF(Q14=0,"",P14)</f>
        <v/>
      </c>
      <c r="I18" s="192" t="str">
        <f t="shared" ref="I18:I21" si="5">IF(Q14=0,"",Q14)</f>
        <v/>
      </c>
      <c r="J18" s="120"/>
      <c r="M18" s="128" t="s">
        <v>6168</v>
      </c>
      <c r="N18" s="160">
        <f>SUM(N13:N17)</f>
        <v>0</v>
      </c>
      <c r="O18" s="161"/>
      <c r="P18" s="159" t="s">
        <v>6168</v>
      </c>
      <c r="Q18" s="160">
        <f>SUM(Q13:Q17)</f>
        <v>0</v>
      </c>
      <c r="R18" s="161"/>
      <c r="S18" s="13" t="s">
        <v>7080</v>
      </c>
      <c r="T18" s="113">
        <f>+T16*1.03</f>
        <v>8412</v>
      </c>
      <c r="U18" s="222">
        <f>SUM(U13:U17)</f>
        <v>0</v>
      </c>
    </row>
    <row r="19" spans="1:21" ht="18.75" x14ac:dyDescent="0.3">
      <c r="A19" s="165"/>
      <c r="B19" s="200"/>
      <c r="C19" s="165"/>
      <c r="D19" s="165"/>
      <c r="E19" s="165"/>
      <c r="F19" t="s">
        <v>45</v>
      </c>
      <c r="G19" s="1">
        <f t="shared" si="2"/>
        <v>0</v>
      </c>
      <c r="H19" s="188" t="str">
        <f t="shared" si="4"/>
        <v/>
      </c>
      <c r="I19" s="192" t="str">
        <f t="shared" si="5"/>
        <v/>
      </c>
      <c r="J19" s="120"/>
      <c r="L19" t="s">
        <v>6487</v>
      </c>
      <c r="O19"/>
      <c r="P19" s="148"/>
      <c r="Q19"/>
      <c r="R19" s="154"/>
      <c r="S19" s="13" t="s">
        <v>7081</v>
      </c>
      <c r="T19" s="113">
        <f>+T17*1.03</f>
        <v>14894</v>
      </c>
    </row>
    <row r="20" spans="1:21" x14ac:dyDescent="0.25">
      <c r="A20" s="165"/>
      <c r="B20" s="200"/>
      <c r="C20" s="165"/>
      <c r="D20" s="165"/>
      <c r="E20" s="165"/>
      <c r="F20" t="s">
        <v>45</v>
      </c>
      <c r="G20" s="1">
        <f t="shared" si="2"/>
        <v>0</v>
      </c>
      <c r="H20" s="188" t="str">
        <f t="shared" si="4"/>
        <v/>
      </c>
      <c r="I20" s="192" t="str">
        <f t="shared" si="5"/>
        <v/>
      </c>
      <c r="J20" s="194"/>
      <c r="L20" s="3" t="s">
        <v>168</v>
      </c>
      <c r="M20" s="3" t="s">
        <v>6130</v>
      </c>
      <c r="N20" s="155" t="s">
        <v>6496</v>
      </c>
      <c r="O20" s="3" t="s">
        <v>6131</v>
      </c>
      <c r="P20" s="155" t="s">
        <v>6489</v>
      </c>
      <c r="Q20" s="3" t="s">
        <v>6490</v>
      </c>
      <c r="R20" s="15" t="s">
        <v>68</v>
      </c>
    </row>
    <row r="21" spans="1:21" x14ac:dyDescent="0.25">
      <c r="A21" s="165"/>
      <c r="B21" s="200"/>
      <c r="C21" s="165"/>
      <c r="D21" s="165"/>
      <c r="E21" s="165"/>
      <c r="F21" t="s">
        <v>45</v>
      </c>
      <c r="G21" s="1">
        <f t="shared" si="2"/>
        <v>0</v>
      </c>
      <c r="H21" s="188" t="str">
        <f>IF(Q17=0,"",P17)</f>
        <v/>
      </c>
      <c r="I21" s="192" t="str">
        <f t="shared" si="5"/>
        <v/>
      </c>
      <c r="L21" s="121">
        <v>1</v>
      </c>
      <c r="M21" s="121">
        <v>2</v>
      </c>
      <c r="N21" s="156">
        <f>L21*M21</f>
        <v>2</v>
      </c>
      <c r="O21" s="137">
        <v>100000</v>
      </c>
      <c r="P21" s="157">
        <f>O21/N21</f>
        <v>50000</v>
      </c>
      <c r="Q21" s="138">
        <v>0.2</v>
      </c>
      <c r="R21" s="122">
        <f>Q21*P21</f>
        <v>10000</v>
      </c>
      <c r="S21" s="119"/>
      <c r="T21" t="s">
        <v>6493</v>
      </c>
    </row>
    <row r="22" spans="1:21" ht="15.75" thickBot="1" x14ac:dyDescent="0.3">
      <c r="A22" s="165"/>
      <c r="B22" s="200"/>
      <c r="C22" s="165"/>
      <c r="D22" s="165"/>
      <c r="E22" s="165"/>
      <c r="F22" t="s">
        <v>45</v>
      </c>
      <c r="G22" s="1">
        <f t="shared" si="2"/>
        <v>0</v>
      </c>
      <c r="H22" s="189" t="s">
        <v>6168</v>
      </c>
      <c r="I22" s="193">
        <f>SUM(I17:I21)</f>
        <v>0</v>
      </c>
      <c r="J22" s="2"/>
      <c r="L22" s="121">
        <v>1.5</v>
      </c>
      <c r="M22" s="121">
        <v>3</v>
      </c>
      <c r="N22" s="156">
        <f>L22*M22</f>
        <v>4.5</v>
      </c>
      <c r="O22" s="137">
        <v>50000</v>
      </c>
      <c r="P22" s="157">
        <f>O22/N22</f>
        <v>11111</v>
      </c>
      <c r="Q22" s="138">
        <v>0.2</v>
      </c>
      <c r="R22" s="122">
        <f>Q22*P22</f>
        <v>2222</v>
      </c>
      <c r="S22" s="162"/>
      <c r="T22" t="s">
        <v>6494</v>
      </c>
    </row>
    <row r="23" spans="1:21" ht="18.75" x14ac:dyDescent="0.3">
      <c r="A23" s="165"/>
      <c r="B23" s="200"/>
      <c r="C23" s="165"/>
      <c r="D23" s="165"/>
      <c r="E23" s="165"/>
      <c r="F23" t="s">
        <v>45</v>
      </c>
      <c r="G23" s="1">
        <f t="shared" si="2"/>
        <v>0</v>
      </c>
      <c r="S23" s="163"/>
      <c r="T23" t="s">
        <v>6495</v>
      </c>
    </row>
    <row r="24" spans="1:21" x14ac:dyDescent="0.25">
      <c r="A24" s="165"/>
      <c r="B24" s="200"/>
      <c r="C24" s="165"/>
      <c r="D24" s="165"/>
      <c r="E24" s="165"/>
      <c r="F24" t="s">
        <v>45</v>
      </c>
      <c r="G24" s="1">
        <f t="shared" si="2"/>
        <v>0</v>
      </c>
      <c r="I24" s="2"/>
    </row>
    <row r="25" spans="1:21" x14ac:dyDescent="0.25">
      <c r="A25" s="165"/>
      <c r="B25" s="200"/>
      <c r="C25" s="165"/>
      <c r="D25" s="165"/>
      <c r="E25" s="165"/>
      <c r="F25" t="s">
        <v>45</v>
      </c>
      <c r="G25" s="1">
        <f t="shared" si="2"/>
        <v>0</v>
      </c>
    </row>
    <row r="26" spans="1:21" x14ac:dyDescent="0.25">
      <c r="A26" s="165"/>
      <c r="B26" s="200"/>
      <c r="C26" s="165"/>
      <c r="D26" s="165"/>
      <c r="E26" s="165"/>
      <c r="F26" t="s">
        <v>45</v>
      </c>
      <c r="G26" s="1">
        <f t="shared" si="2"/>
        <v>0</v>
      </c>
    </row>
    <row r="27" spans="1:21" x14ac:dyDescent="0.25">
      <c r="A27" s="165"/>
      <c r="B27" s="200"/>
      <c r="C27" s="165"/>
      <c r="D27" s="165"/>
      <c r="E27" s="165"/>
      <c r="F27" t="s">
        <v>45</v>
      </c>
      <c r="G27" s="1">
        <f t="shared" si="2"/>
        <v>0</v>
      </c>
      <c r="O27" s="4"/>
      <c r="P27" s="13"/>
    </row>
    <row r="28" spans="1:21" ht="18.75" x14ac:dyDescent="0.3">
      <c r="A28" s="190"/>
      <c r="B28" s="201"/>
      <c r="C28" s="190"/>
      <c r="D28" s="190"/>
      <c r="E28" s="190"/>
      <c r="F28" t="s">
        <v>45</v>
      </c>
      <c r="G28" s="1">
        <f t="shared" si="2"/>
        <v>0</v>
      </c>
      <c r="S28" s="154"/>
      <c r="T28" s="154"/>
    </row>
    <row r="29" spans="1:21" ht="18.75" x14ac:dyDescent="0.3">
      <c r="A29" s="13"/>
      <c r="F29" s="16" t="s">
        <v>68</v>
      </c>
      <c r="G29" s="14">
        <f>SUM(G9:G28)</f>
        <v>0</v>
      </c>
      <c r="S29" s="154"/>
      <c r="T29" s="154"/>
    </row>
    <row r="30" spans="1:21" x14ac:dyDescent="0.25">
      <c r="A30" s="13"/>
      <c r="F30" s="13" t="s">
        <v>70</v>
      </c>
      <c r="G30" s="1">
        <f>G29*0.24</f>
        <v>0</v>
      </c>
    </row>
    <row r="31" spans="1:21" x14ac:dyDescent="0.25">
      <c r="A31" s="13"/>
      <c r="F31" s="13" t="s">
        <v>114</v>
      </c>
      <c r="G31" s="1">
        <f>SUM(G29:G30)</f>
        <v>0</v>
      </c>
    </row>
    <row r="32" spans="1:21" x14ac:dyDescent="0.25">
      <c r="A32" t="s">
        <v>6480</v>
      </c>
    </row>
    <row r="33" spans="1:7" x14ac:dyDescent="0.25">
      <c r="A33" s="244"/>
      <c r="B33" s="244"/>
      <c r="C33" s="244"/>
      <c r="D33" s="244"/>
      <c r="E33" s="244"/>
      <c r="F33" s="244"/>
      <c r="G33" s="244"/>
    </row>
    <row r="34" spans="1:7" x14ac:dyDescent="0.25">
      <c r="A34" s="244"/>
      <c r="B34" s="244"/>
      <c r="C34" s="244"/>
      <c r="D34" s="244"/>
      <c r="E34" s="244"/>
      <c r="F34" s="244"/>
      <c r="G34" s="244"/>
    </row>
    <row r="35" spans="1:7" x14ac:dyDescent="0.25">
      <c r="A35" s="244"/>
      <c r="B35" s="244"/>
      <c r="C35" s="244"/>
      <c r="D35" s="244"/>
      <c r="E35" s="244"/>
      <c r="F35" s="244"/>
      <c r="G35" s="244"/>
    </row>
    <row r="36" spans="1:7" x14ac:dyDescent="0.25">
      <c r="A36" s="244"/>
      <c r="B36" s="244"/>
      <c r="C36" s="244"/>
      <c r="D36" s="244"/>
      <c r="E36" s="244"/>
      <c r="F36" s="244"/>
      <c r="G36" s="244"/>
    </row>
  </sheetData>
  <sheetProtection selectLockedCells="1"/>
  <mergeCells count="11">
    <mergeCell ref="A36:G36"/>
    <mergeCell ref="S4:T4"/>
    <mergeCell ref="H8:I8"/>
    <mergeCell ref="H16:I16"/>
    <mergeCell ref="L5:W5"/>
    <mergeCell ref="P12:R12"/>
    <mergeCell ref="M12:O12"/>
    <mergeCell ref="N4:O4"/>
    <mergeCell ref="A33:G33"/>
    <mergeCell ref="A34:G34"/>
    <mergeCell ref="A35:G35"/>
  </mergeCells>
  <phoneticPr fontId="11" type="noConversion"/>
  <conditionalFormatting sqref="B9:B10">
    <cfRule type="expression" dxfId="0" priority="1">
      <formula>$N$18+$Q$18+$U$18=0</formula>
    </cfRule>
  </conditionalFormatting>
  <pageMargins left="0.70866141732283472" right="0.70866141732283472" top="0.74803149606299213" bottom="0.74803149606299213" header="0.31496062992125984" footer="0.31496062992125984"/>
  <pageSetup paperSize="9" scale="96" orientation="landscape" horizontalDpi="360" verticalDpi="36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F12"/>
  <sheetViews>
    <sheetView workbookViewId="0">
      <selection activeCell="D16" sqref="D16"/>
    </sheetView>
  </sheetViews>
  <sheetFormatPr defaultRowHeight="15" x14ac:dyDescent="0.25"/>
  <cols>
    <col min="1" max="1" width="3.85546875" customWidth="1"/>
    <col min="2" max="2" width="37.140625" bestFit="1" customWidth="1"/>
    <col min="3" max="3" width="12.42578125" style="1" customWidth="1"/>
    <col min="4" max="4" width="14.28515625" style="174" customWidth="1"/>
    <col min="5" max="5" width="9.140625" style="209"/>
    <col min="6" max="6" width="10.140625" style="174" bestFit="1" customWidth="1"/>
  </cols>
  <sheetData>
    <row r="1" spans="2:6" s="186" customFormat="1" ht="45.75" customHeight="1" thickBot="1" x14ac:dyDescent="0.3">
      <c r="B1" s="212" t="s">
        <v>6871</v>
      </c>
      <c r="C1" s="213" t="s">
        <v>6322</v>
      </c>
      <c r="D1" s="212"/>
      <c r="E1" s="212" t="s">
        <v>6477</v>
      </c>
      <c r="F1" s="236" t="s">
        <v>7570</v>
      </c>
    </row>
    <row r="2" spans="2:6" ht="15.75" thickBot="1" x14ac:dyDescent="0.3">
      <c r="B2" s="131" t="s">
        <v>6870</v>
      </c>
      <c r="C2" s="145">
        <v>12899</v>
      </c>
      <c r="D2" s="214" t="s">
        <v>6160</v>
      </c>
      <c r="E2" s="211"/>
    </row>
    <row r="3" spans="2:6" ht="15.75" thickBot="1" x14ac:dyDescent="0.3">
      <c r="B3" s="131" t="s">
        <v>6874</v>
      </c>
      <c r="C3" s="145">
        <v>14109</v>
      </c>
      <c r="D3" s="214" t="s">
        <v>6160</v>
      </c>
      <c r="E3" s="210"/>
    </row>
    <row r="4" spans="2:6" ht="15.75" thickBot="1" x14ac:dyDescent="0.3">
      <c r="B4" s="131" t="s">
        <v>6942</v>
      </c>
      <c r="C4" s="145">
        <v>15722</v>
      </c>
      <c r="D4" s="214" t="s">
        <v>6160</v>
      </c>
      <c r="E4" s="210"/>
    </row>
    <row r="5" spans="2:6" ht="15.75" thickBot="1" x14ac:dyDescent="0.3">
      <c r="B5" s="131" t="s">
        <v>7643</v>
      </c>
      <c r="C5" s="145">
        <v>19754</v>
      </c>
      <c r="D5" s="214" t="s">
        <v>6160</v>
      </c>
      <c r="E5" s="210">
        <v>1</v>
      </c>
    </row>
    <row r="6" spans="2:6" ht="15.75" thickBot="1" x14ac:dyDescent="0.3">
      <c r="B6" s="131" t="s">
        <v>7572</v>
      </c>
      <c r="C6" s="145">
        <v>23383</v>
      </c>
      <c r="D6" s="214" t="s">
        <v>6160</v>
      </c>
      <c r="E6" s="210">
        <v>1</v>
      </c>
    </row>
    <row r="7" spans="2:6" ht="15.75" thickBot="1" x14ac:dyDescent="0.3">
      <c r="B7" s="131" t="s">
        <v>7104</v>
      </c>
      <c r="C7" s="145">
        <v>24915</v>
      </c>
      <c r="D7" s="214" t="s">
        <v>6160</v>
      </c>
      <c r="E7" s="210">
        <v>1</v>
      </c>
    </row>
    <row r="8" spans="2:6" ht="15.75" thickBot="1" x14ac:dyDescent="0.3">
      <c r="B8" s="131" t="s">
        <v>6872</v>
      </c>
      <c r="C8" s="145">
        <v>31967</v>
      </c>
      <c r="D8" s="214" t="s">
        <v>6160</v>
      </c>
      <c r="E8" s="210">
        <v>1</v>
      </c>
    </row>
    <row r="9" spans="2:6" ht="15.75" thickBot="1" x14ac:dyDescent="0.3">
      <c r="B9" s="131" t="s">
        <v>6873</v>
      </c>
      <c r="C9" s="145">
        <v>25722</v>
      </c>
      <c r="D9" s="214" t="s">
        <v>6160</v>
      </c>
      <c r="E9" s="210">
        <v>1</v>
      </c>
    </row>
    <row r="10" spans="2:6" ht="15.75" thickBot="1" x14ac:dyDescent="0.3">
      <c r="B10" s="131" t="s">
        <v>6905</v>
      </c>
      <c r="C10" s="145">
        <v>1861</v>
      </c>
      <c r="D10" s="214" t="s">
        <v>6160</v>
      </c>
      <c r="E10" s="210"/>
    </row>
    <row r="11" spans="2:6" ht="15.75" thickBot="1" x14ac:dyDescent="0.3">
      <c r="B11" s="131" t="s">
        <v>7079</v>
      </c>
      <c r="C11" s="145">
        <v>33464</v>
      </c>
      <c r="D11" s="214" t="s">
        <v>6160</v>
      </c>
      <c r="E11" s="210"/>
    </row>
    <row r="12" spans="2:6" x14ac:dyDescent="0.25">
      <c r="D12" s="174" t="s">
        <v>7569</v>
      </c>
      <c r="E12" s="209">
        <f>SUM(E2:E11)</f>
        <v>5</v>
      </c>
    </row>
  </sheetData>
  <pageMargins left="0.7" right="0.7" top="0.75" bottom="0.75" header="0.3" footer="0.3"/>
  <pageSetup orientation="portrait" horizontalDpi="360" verticalDpi="36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G35"/>
  <sheetViews>
    <sheetView workbookViewId="0">
      <selection activeCell="G19" sqref="G19"/>
    </sheetView>
  </sheetViews>
  <sheetFormatPr defaultRowHeight="15" x14ac:dyDescent="0.25"/>
  <cols>
    <col min="1" max="1" width="3" style="12" customWidth="1"/>
    <col min="2" max="2" width="32.7109375" customWidth="1"/>
    <col min="3" max="3" width="18.5703125" customWidth="1"/>
    <col min="5" max="5" width="3" style="12" customWidth="1"/>
    <col min="6" max="6" width="16.42578125" style="203" customWidth="1"/>
  </cols>
  <sheetData>
    <row r="1" spans="2:7" ht="21" x14ac:dyDescent="0.35">
      <c r="B1" s="123" t="s">
        <v>6340</v>
      </c>
      <c r="C1" s="123" t="s">
        <v>6322</v>
      </c>
      <c r="F1" s="202" t="s">
        <v>73</v>
      </c>
    </row>
    <row r="3" spans="2:7" x14ac:dyDescent="0.25">
      <c r="B3" s="131" t="s">
        <v>6366</v>
      </c>
      <c r="C3" s="145">
        <v>5357</v>
      </c>
      <c r="D3" s="131" t="s">
        <v>6160</v>
      </c>
      <c r="F3" s="203" t="s">
        <v>6323</v>
      </c>
    </row>
    <row r="4" spans="2:7" x14ac:dyDescent="0.25">
      <c r="B4" s="131" t="s">
        <v>6367</v>
      </c>
      <c r="C4" s="145">
        <v>79317</v>
      </c>
      <c r="D4" s="131" t="s">
        <v>6160</v>
      </c>
      <c r="F4" s="203" t="s">
        <v>6324</v>
      </c>
    </row>
    <row r="5" spans="2:7" x14ac:dyDescent="0.25">
      <c r="B5" s="131" t="s">
        <v>6368</v>
      </c>
      <c r="C5" s="145">
        <v>26274</v>
      </c>
      <c r="D5" s="131" t="s">
        <v>6160</v>
      </c>
      <c r="F5" s="203" t="s">
        <v>6325</v>
      </c>
    </row>
    <row r="6" spans="2:7" x14ac:dyDescent="0.25">
      <c r="B6" s="131" t="s">
        <v>6327</v>
      </c>
      <c r="C6" s="145">
        <v>4876</v>
      </c>
      <c r="D6" s="131" t="s">
        <v>6160</v>
      </c>
      <c r="F6" s="203" t="s">
        <v>6326</v>
      </c>
    </row>
    <row r="7" spans="2:7" x14ac:dyDescent="0.25">
      <c r="B7" s="131" t="s">
        <v>6369</v>
      </c>
      <c r="C7" s="145">
        <v>1455</v>
      </c>
      <c r="D7" s="131" t="s">
        <v>6160</v>
      </c>
      <c r="F7" s="203" t="s">
        <v>6348</v>
      </c>
    </row>
    <row r="8" spans="2:7" x14ac:dyDescent="0.25">
      <c r="B8" s="131" t="s">
        <v>6370</v>
      </c>
      <c r="C8" s="145">
        <v>13720</v>
      </c>
      <c r="D8" s="131" t="s">
        <v>6160</v>
      </c>
      <c r="F8" s="203" t="s">
        <v>6349</v>
      </c>
    </row>
    <row r="9" spans="2:7" x14ac:dyDescent="0.25">
      <c r="B9" s="131" t="s">
        <v>6387</v>
      </c>
      <c r="C9" s="145">
        <v>6355</v>
      </c>
      <c r="D9" s="131" t="s">
        <v>6160</v>
      </c>
      <c r="F9" s="203" t="s">
        <v>6386</v>
      </c>
    </row>
    <row r="10" spans="2:7" x14ac:dyDescent="0.25">
      <c r="B10" s="131" t="s">
        <v>6985</v>
      </c>
      <c r="C10" s="145">
        <v>5044</v>
      </c>
      <c r="D10" s="131" t="s">
        <v>6160</v>
      </c>
      <c r="F10" s="203" t="s">
        <v>6884</v>
      </c>
    </row>
    <row r="11" spans="2:7" x14ac:dyDescent="0.25">
      <c r="B11" s="131" t="s">
        <v>6402</v>
      </c>
      <c r="C11" s="145">
        <v>13591</v>
      </c>
      <c r="D11" s="131" t="s">
        <v>6160</v>
      </c>
      <c r="G11" t="s">
        <v>7098</v>
      </c>
    </row>
    <row r="12" spans="2:7" x14ac:dyDescent="0.25">
      <c r="B12" s="131" t="s">
        <v>6996</v>
      </c>
      <c r="C12" s="145">
        <v>1395</v>
      </c>
      <c r="D12" s="131" t="s">
        <v>6160</v>
      </c>
    </row>
    <row r="13" spans="2:7" x14ac:dyDescent="0.25">
      <c r="B13" s="131" t="s">
        <v>6421</v>
      </c>
      <c r="C13" s="145">
        <v>1592</v>
      </c>
      <c r="D13" s="131" t="s">
        <v>6160</v>
      </c>
    </row>
    <row r="14" spans="2:7" x14ac:dyDescent="0.25">
      <c r="B14" s="131" t="s">
        <v>6505</v>
      </c>
      <c r="C14" s="145">
        <v>1357</v>
      </c>
      <c r="D14" s="131" t="s">
        <v>6160</v>
      </c>
    </row>
    <row r="15" spans="2:7" x14ac:dyDescent="0.25">
      <c r="B15" s="131" t="s">
        <v>6506</v>
      </c>
      <c r="C15" s="145">
        <v>3543</v>
      </c>
      <c r="D15" s="131" t="s">
        <v>6160</v>
      </c>
    </row>
    <row r="16" spans="2:7" x14ac:dyDescent="0.25">
      <c r="B16" s="131" t="s">
        <v>6885</v>
      </c>
      <c r="C16" s="145">
        <v>10617</v>
      </c>
      <c r="D16" s="131" t="s">
        <v>6160</v>
      </c>
    </row>
    <row r="17" spans="2:6" x14ac:dyDescent="0.25">
      <c r="B17" s="131" t="s">
        <v>6886</v>
      </c>
      <c r="C17" s="145">
        <v>1488</v>
      </c>
      <c r="D17" s="131" t="s">
        <v>6160</v>
      </c>
    </row>
    <row r="18" spans="2:6" x14ac:dyDescent="0.25">
      <c r="B18" s="131" t="s">
        <v>6907</v>
      </c>
      <c r="C18" s="145">
        <v>4324</v>
      </c>
      <c r="D18" s="131" t="s">
        <v>6160</v>
      </c>
      <c r="F18" s="203" t="s">
        <v>6906</v>
      </c>
    </row>
    <row r="19" spans="2:6" x14ac:dyDescent="0.25">
      <c r="B19" s="131" t="s">
        <v>6924</v>
      </c>
      <c r="C19" s="145">
        <v>7693</v>
      </c>
      <c r="D19" s="131" t="s">
        <v>6160</v>
      </c>
      <c r="F19" s="203" t="s">
        <v>6925</v>
      </c>
    </row>
    <row r="20" spans="2:6" x14ac:dyDescent="0.25">
      <c r="B20" s="131" t="s">
        <v>6926</v>
      </c>
      <c r="C20" s="145">
        <v>12530</v>
      </c>
      <c r="D20" s="131" t="s">
        <v>6160</v>
      </c>
      <c r="F20" s="203" t="s">
        <v>6927</v>
      </c>
    </row>
    <row r="21" spans="2:6" x14ac:dyDescent="0.25">
      <c r="B21" s="131" t="s">
        <v>7000</v>
      </c>
      <c r="C21" s="145">
        <v>1248</v>
      </c>
      <c r="D21" s="131" t="s">
        <v>6160</v>
      </c>
      <c r="F21" s="203" t="s">
        <v>6993</v>
      </c>
    </row>
    <row r="22" spans="2:6" x14ac:dyDescent="0.25">
      <c r="B22" s="131" t="s">
        <v>6998</v>
      </c>
      <c r="C22" s="145">
        <v>19832</v>
      </c>
      <c r="D22" s="131" t="s">
        <v>6160</v>
      </c>
      <c r="F22" s="203" t="s">
        <v>6999</v>
      </c>
    </row>
    <row r="23" spans="2:6" x14ac:dyDescent="0.25">
      <c r="B23" s="131" t="s">
        <v>7007</v>
      </c>
      <c r="C23" s="145">
        <v>574</v>
      </c>
      <c r="D23" s="131" t="s">
        <v>6160</v>
      </c>
      <c r="F23" s="203">
        <v>6001</v>
      </c>
    </row>
    <row r="24" spans="2:6" x14ac:dyDescent="0.25">
      <c r="B24" s="131" t="s">
        <v>7008</v>
      </c>
      <c r="C24" s="145">
        <v>586</v>
      </c>
      <c r="D24" s="131" t="s">
        <v>6160</v>
      </c>
      <c r="F24" s="203">
        <v>6201</v>
      </c>
    </row>
    <row r="25" spans="2:6" x14ac:dyDescent="0.25">
      <c r="B25" s="131" t="s">
        <v>7009</v>
      </c>
      <c r="C25" s="145">
        <v>7604</v>
      </c>
      <c r="D25" s="131" t="s">
        <v>6160</v>
      </c>
      <c r="F25" s="203">
        <v>61808</v>
      </c>
    </row>
    <row r="26" spans="2:6" x14ac:dyDescent="0.25">
      <c r="B26" s="131" t="s">
        <v>7010</v>
      </c>
      <c r="C26" s="145">
        <v>1555</v>
      </c>
      <c r="D26" s="131" t="s">
        <v>6160</v>
      </c>
      <c r="F26" s="203">
        <v>6007</v>
      </c>
    </row>
    <row r="27" spans="2:6" x14ac:dyDescent="0.25">
      <c r="B27" s="131" t="s">
        <v>7011</v>
      </c>
      <c r="C27" s="145">
        <v>2146</v>
      </c>
      <c r="D27" s="131" t="s">
        <v>6160</v>
      </c>
      <c r="F27" s="203">
        <v>6009</v>
      </c>
    </row>
    <row r="28" spans="2:6" x14ac:dyDescent="0.25">
      <c r="B28" s="131" t="s">
        <v>7160</v>
      </c>
      <c r="C28" s="145">
        <v>2920</v>
      </c>
      <c r="D28" s="131" t="s">
        <v>6160</v>
      </c>
      <c r="F28" s="203" t="s">
        <v>7161</v>
      </c>
    </row>
    <row r="29" spans="2:6" x14ac:dyDescent="0.25">
      <c r="B29" s="131" t="s">
        <v>7017</v>
      </c>
      <c r="C29" s="145">
        <v>574</v>
      </c>
      <c r="D29" s="131" t="s">
        <v>6160</v>
      </c>
      <c r="F29" s="203" t="s">
        <v>7022</v>
      </c>
    </row>
    <row r="30" spans="2:6" x14ac:dyDescent="0.25">
      <c r="B30" s="131" t="s">
        <v>7018</v>
      </c>
      <c r="C30" s="145">
        <v>586</v>
      </c>
      <c r="D30" s="131" t="s">
        <v>6160</v>
      </c>
      <c r="F30" s="203" t="s">
        <v>7023</v>
      </c>
    </row>
    <row r="31" spans="2:6" x14ac:dyDescent="0.25">
      <c r="B31" s="131" t="s">
        <v>7019</v>
      </c>
      <c r="C31" s="145">
        <v>7604</v>
      </c>
      <c r="D31" s="131" t="s">
        <v>6160</v>
      </c>
      <c r="F31" s="203" t="s">
        <v>7024</v>
      </c>
    </row>
    <row r="32" spans="2:6" x14ac:dyDescent="0.25">
      <c r="B32" s="131" t="s">
        <v>7020</v>
      </c>
      <c r="C32" s="145">
        <v>1555</v>
      </c>
      <c r="D32" s="131" t="s">
        <v>6160</v>
      </c>
      <c r="F32" s="203" t="s">
        <v>7025</v>
      </c>
    </row>
    <row r="33" spans="2:7" x14ac:dyDescent="0.25">
      <c r="B33" s="131" t="s">
        <v>7021</v>
      </c>
      <c r="C33" s="145">
        <v>2146</v>
      </c>
      <c r="D33" s="131" t="s">
        <v>6160</v>
      </c>
      <c r="F33" s="203" t="s">
        <v>7026</v>
      </c>
    </row>
    <row r="34" spans="2:7" x14ac:dyDescent="0.25">
      <c r="B34" s="131" t="s">
        <v>7030</v>
      </c>
      <c r="C34" s="145">
        <v>27403</v>
      </c>
      <c r="D34" s="131" t="s">
        <v>6160</v>
      </c>
      <c r="F34" s="203" t="s">
        <v>7032</v>
      </c>
      <c r="G34" t="s">
        <v>7034</v>
      </c>
    </row>
    <row r="35" spans="2:7" x14ac:dyDescent="0.25">
      <c r="B35" s="131" t="s">
        <v>7031</v>
      </c>
      <c r="C35" s="145">
        <v>2448</v>
      </c>
      <c r="D35" s="131" t="s">
        <v>6160</v>
      </c>
      <c r="F35" s="203" t="s">
        <v>7033</v>
      </c>
      <c r="G35" t="s">
        <v>7034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I9"/>
  <sheetViews>
    <sheetView workbookViewId="0">
      <selection activeCell="C5" sqref="C5"/>
    </sheetView>
  </sheetViews>
  <sheetFormatPr defaultRowHeight="15" x14ac:dyDescent="0.25"/>
  <cols>
    <col min="1" max="1" width="4.28515625" customWidth="1"/>
    <col min="2" max="2" width="24.140625" customWidth="1"/>
    <col min="7" max="9" width="7.5703125" bestFit="1" customWidth="1"/>
  </cols>
  <sheetData>
    <row r="2" spans="2:9" x14ac:dyDescent="0.25">
      <c r="B2" s="217">
        <v>2024</v>
      </c>
    </row>
    <row r="3" spans="2:9" ht="17.25" x14ac:dyDescent="0.25">
      <c r="B3" s="187" t="s">
        <v>6944</v>
      </c>
      <c r="C3" s="1">
        <v>29292</v>
      </c>
      <c r="D3" t="s">
        <v>6898</v>
      </c>
      <c r="F3" s="1"/>
      <c r="G3" s="1"/>
      <c r="H3" s="1"/>
      <c r="I3" s="1"/>
    </row>
    <row r="4" spans="2:9" ht="17.25" x14ac:dyDescent="0.25">
      <c r="B4" s="187" t="s">
        <v>6899</v>
      </c>
      <c r="C4" s="1">
        <v>113453</v>
      </c>
      <c r="D4" t="s">
        <v>6898</v>
      </c>
      <c r="F4" s="1"/>
      <c r="G4" s="1"/>
      <c r="H4" s="1"/>
      <c r="I4" s="1"/>
    </row>
    <row r="5" spans="2:9" ht="17.25" x14ac:dyDescent="0.25">
      <c r="B5" s="187" t="s">
        <v>6900</v>
      </c>
      <c r="C5" s="1">
        <v>407689</v>
      </c>
      <c r="D5" t="s">
        <v>6898</v>
      </c>
      <c r="F5" s="1"/>
      <c r="G5" s="1"/>
      <c r="H5" s="1"/>
      <c r="I5" s="1"/>
    </row>
    <row r="6" spans="2:9" x14ac:dyDescent="0.25">
      <c r="D6" s="1"/>
    </row>
    <row r="9" spans="2:9" x14ac:dyDescent="0.25">
      <c r="B9" t="s">
        <v>7552</v>
      </c>
      <c r="C9" s="1">
        <v>18564</v>
      </c>
      <c r="D9" t="s">
        <v>7553</v>
      </c>
    </row>
  </sheetData>
  <pageMargins left="0.7" right="0.7" top="0.75" bottom="0.75" header="0.3" footer="0.3"/>
  <pageSetup paperSize="9" orientation="portrait" horizontalDpi="30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E4"/>
  <sheetViews>
    <sheetView workbookViewId="0">
      <selection activeCell="A3" sqref="A3:C3"/>
    </sheetView>
  </sheetViews>
  <sheetFormatPr defaultRowHeight="15" x14ac:dyDescent="0.25"/>
  <cols>
    <col min="1" max="1" width="23.42578125" bestFit="1" customWidth="1"/>
  </cols>
  <sheetData>
    <row r="2" spans="1:5" x14ac:dyDescent="0.25">
      <c r="A2" s="131" t="s">
        <v>7056</v>
      </c>
      <c r="B2" s="145">
        <v>170833</v>
      </c>
      <c r="C2" s="131"/>
    </row>
    <row r="3" spans="1:5" x14ac:dyDescent="0.25">
      <c r="A3" s="131" t="s">
        <v>7054</v>
      </c>
      <c r="B3" s="145">
        <v>69130</v>
      </c>
      <c r="C3" s="131" t="s">
        <v>6160</v>
      </c>
      <c r="D3" s="145">
        <v>59465</v>
      </c>
      <c r="E3" t="s">
        <v>7070</v>
      </c>
    </row>
    <row r="4" spans="1:5" x14ac:dyDescent="0.25">
      <c r="A4" s="131" t="s">
        <v>7055</v>
      </c>
      <c r="B4" s="145">
        <v>24111</v>
      </c>
      <c r="C4" s="131" t="s">
        <v>6160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D7"/>
  <sheetViews>
    <sheetView workbookViewId="0">
      <selection activeCell="O38" sqref="O38"/>
    </sheetView>
  </sheetViews>
  <sheetFormatPr defaultRowHeight="15" x14ac:dyDescent="0.25"/>
  <cols>
    <col min="1" max="1" width="3.28515625" customWidth="1"/>
    <col min="2" max="2" width="31.28515625" bestFit="1" customWidth="1"/>
    <col min="3" max="3" width="6" bestFit="1" customWidth="1"/>
    <col min="4" max="4" width="6.5703125" bestFit="1" customWidth="1"/>
  </cols>
  <sheetData>
    <row r="1" spans="2:4" s="223" customFormat="1" ht="18.75" x14ac:dyDescent="0.25">
      <c r="B1" s="223" t="s">
        <v>7127</v>
      </c>
      <c r="C1" s="223" t="s">
        <v>6898</v>
      </c>
    </row>
    <row r="3" spans="2:4" x14ac:dyDescent="0.25">
      <c r="B3" t="s">
        <v>7121</v>
      </c>
      <c r="C3">
        <v>7504</v>
      </c>
      <c r="D3" t="s">
        <v>7122</v>
      </c>
    </row>
    <row r="4" spans="2:4" x14ac:dyDescent="0.25">
      <c r="B4" t="s">
        <v>7123</v>
      </c>
      <c r="C4">
        <v>748</v>
      </c>
      <c r="D4" t="s">
        <v>6897</v>
      </c>
    </row>
    <row r="5" spans="2:4" x14ac:dyDescent="0.25">
      <c r="B5" t="s">
        <v>7124</v>
      </c>
      <c r="C5">
        <v>8821</v>
      </c>
      <c r="D5" t="s">
        <v>6160</v>
      </c>
    </row>
    <row r="6" spans="2:4" x14ac:dyDescent="0.25">
      <c r="B6" t="s">
        <v>7125</v>
      </c>
      <c r="C6">
        <v>3576</v>
      </c>
      <c r="D6" t="s">
        <v>6160</v>
      </c>
    </row>
    <row r="7" spans="2:4" x14ac:dyDescent="0.25">
      <c r="B7" t="s">
        <v>7126</v>
      </c>
      <c r="C7">
        <v>35113</v>
      </c>
      <c r="D7" t="s">
        <v>6160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J56"/>
  <sheetViews>
    <sheetView workbookViewId="0">
      <selection activeCell="A25" sqref="A25:C25"/>
    </sheetView>
  </sheetViews>
  <sheetFormatPr defaultRowHeight="15" x14ac:dyDescent="0.25"/>
  <cols>
    <col min="1" max="1" width="24" bestFit="1" customWidth="1"/>
    <col min="2" max="2" width="12.7109375" customWidth="1"/>
    <col min="3" max="3" width="11.28515625" bestFit="1" customWidth="1"/>
    <col min="4" max="4" width="9.140625" style="1"/>
    <col min="6" max="6" width="6.7109375" bestFit="1" customWidth="1"/>
    <col min="7" max="7" width="24.28515625" bestFit="1" customWidth="1"/>
    <col min="8" max="8" width="9.140625" style="234"/>
    <col min="9" max="9" width="11.28515625" bestFit="1" customWidth="1"/>
    <col min="10" max="10" width="9.140625" style="1"/>
  </cols>
  <sheetData>
    <row r="1" spans="1:5" x14ac:dyDescent="0.25">
      <c r="A1" s="2" t="s">
        <v>7175</v>
      </c>
      <c r="B1" s="14" t="s">
        <v>6322</v>
      </c>
      <c r="C1" s="224" t="s">
        <v>7176</v>
      </c>
      <c r="E1">
        <v>1.24</v>
      </c>
    </row>
    <row r="2" spans="1:5" x14ac:dyDescent="0.25">
      <c r="A2" t="s">
        <v>7177</v>
      </c>
      <c r="B2" s="1">
        <v>3706</v>
      </c>
      <c r="C2" s="225" t="s">
        <v>7178</v>
      </c>
      <c r="D2" s="1">
        <f>B2*E$1</f>
        <v>4595</v>
      </c>
    </row>
    <row r="3" spans="1:5" x14ac:dyDescent="0.25">
      <c r="A3" t="s">
        <v>7167</v>
      </c>
      <c r="B3" s="1">
        <v>2093</v>
      </c>
      <c r="C3" s="225" t="s">
        <v>7179</v>
      </c>
      <c r="D3" s="1">
        <f t="shared" ref="D3:D36" si="0">B3*E$1</f>
        <v>2595</v>
      </c>
    </row>
    <row r="4" spans="1:5" x14ac:dyDescent="0.25">
      <c r="A4" t="s">
        <v>7180</v>
      </c>
      <c r="B4" s="1">
        <v>3222</v>
      </c>
      <c r="C4" s="225" t="s">
        <v>7181</v>
      </c>
      <c r="D4" s="1">
        <f t="shared" si="0"/>
        <v>3995</v>
      </c>
    </row>
    <row r="5" spans="1:5" x14ac:dyDescent="0.25">
      <c r="A5" t="s">
        <v>7182</v>
      </c>
      <c r="B5" s="1">
        <v>3222</v>
      </c>
      <c r="C5" s="225" t="s">
        <v>7183</v>
      </c>
      <c r="D5" s="1">
        <f t="shared" si="0"/>
        <v>3995</v>
      </c>
    </row>
    <row r="6" spans="1:5" x14ac:dyDescent="0.25">
      <c r="A6" t="s">
        <v>7184</v>
      </c>
      <c r="B6" s="1">
        <v>3222</v>
      </c>
      <c r="C6" s="225" t="s">
        <v>7185</v>
      </c>
      <c r="D6" s="1">
        <f t="shared" si="0"/>
        <v>3995</v>
      </c>
    </row>
    <row r="7" spans="1:5" x14ac:dyDescent="0.25">
      <c r="A7" t="s">
        <v>7186</v>
      </c>
      <c r="B7" s="1">
        <v>2415</v>
      </c>
      <c r="C7" s="225" t="s">
        <v>7187</v>
      </c>
      <c r="D7" s="1">
        <f t="shared" si="0"/>
        <v>2995</v>
      </c>
    </row>
    <row r="8" spans="1:5" x14ac:dyDescent="0.25">
      <c r="A8" t="s">
        <v>7188</v>
      </c>
      <c r="B8" s="1">
        <v>5641</v>
      </c>
      <c r="C8" s="225" t="s">
        <v>7189</v>
      </c>
      <c r="D8" s="1">
        <f t="shared" si="0"/>
        <v>6995</v>
      </c>
    </row>
    <row r="9" spans="1:5" x14ac:dyDescent="0.25">
      <c r="A9" t="s">
        <v>7190</v>
      </c>
      <c r="B9" s="1">
        <v>3786</v>
      </c>
      <c r="C9" s="225" t="s">
        <v>7191</v>
      </c>
      <c r="D9" s="1">
        <f t="shared" si="0"/>
        <v>4695</v>
      </c>
    </row>
    <row r="10" spans="1:5" x14ac:dyDescent="0.25">
      <c r="A10" t="s">
        <v>7192</v>
      </c>
      <c r="B10" s="1">
        <v>2657</v>
      </c>
      <c r="C10" s="225" t="s">
        <v>7193</v>
      </c>
      <c r="D10" s="1">
        <f t="shared" si="0"/>
        <v>3295</v>
      </c>
    </row>
    <row r="11" spans="1:5" x14ac:dyDescent="0.25">
      <c r="A11" t="s">
        <v>7194</v>
      </c>
      <c r="B11" s="1">
        <v>2657</v>
      </c>
      <c r="C11" s="225" t="s">
        <v>7195</v>
      </c>
      <c r="D11" s="1">
        <f t="shared" si="0"/>
        <v>3295</v>
      </c>
    </row>
    <row r="12" spans="1:5" x14ac:dyDescent="0.25">
      <c r="A12" t="s">
        <v>7196</v>
      </c>
      <c r="B12" s="1">
        <v>2415</v>
      </c>
      <c r="C12" s="225" t="s">
        <v>7197</v>
      </c>
      <c r="D12" s="1">
        <f t="shared" si="0"/>
        <v>2995</v>
      </c>
    </row>
    <row r="13" spans="1:5" x14ac:dyDescent="0.25">
      <c r="A13" t="s">
        <v>7198</v>
      </c>
      <c r="B13" s="1">
        <v>2415</v>
      </c>
      <c r="C13" s="225" t="s">
        <v>7199</v>
      </c>
      <c r="D13" s="1">
        <f t="shared" si="0"/>
        <v>2995</v>
      </c>
    </row>
    <row r="14" spans="1:5" x14ac:dyDescent="0.25">
      <c r="A14" t="s">
        <v>7200</v>
      </c>
      <c r="B14" s="1">
        <v>2899</v>
      </c>
      <c r="C14" s="225" t="s">
        <v>7201</v>
      </c>
      <c r="D14" s="1">
        <f t="shared" si="0"/>
        <v>3595</v>
      </c>
    </row>
    <row r="15" spans="1:5" x14ac:dyDescent="0.25">
      <c r="A15" t="s">
        <v>7202</v>
      </c>
      <c r="B15" s="1">
        <v>6448</v>
      </c>
      <c r="C15" s="225" t="s">
        <v>7203</v>
      </c>
      <c r="D15" s="1">
        <f t="shared" si="0"/>
        <v>7996</v>
      </c>
    </row>
    <row r="16" spans="1:5" x14ac:dyDescent="0.25">
      <c r="A16" t="s">
        <v>7204</v>
      </c>
      <c r="B16" s="1">
        <v>2657</v>
      </c>
      <c r="C16" s="225" t="s">
        <v>7205</v>
      </c>
      <c r="D16" s="1">
        <f t="shared" si="0"/>
        <v>3295</v>
      </c>
    </row>
    <row r="17" spans="1:4" x14ac:dyDescent="0.25">
      <c r="A17" t="s">
        <v>7206</v>
      </c>
      <c r="B17" s="1">
        <v>2415</v>
      </c>
      <c r="C17" s="225" t="s">
        <v>7207</v>
      </c>
      <c r="D17" s="1">
        <f t="shared" si="0"/>
        <v>2995</v>
      </c>
    </row>
    <row r="18" spans="1:4" x14ac:dyDescent="0.25">
      <c r="A18" t="s">
        <v>7208</v>
      </c>
      <c r="B18" s="1">
        <v>2415</v>
      </c>
      <c r="C18" s="225" t="s">
        <v>7209</v>
      </c>
      <c r="D18" s="1">
        <f t="shared" si="0"/>
        <v>2995</v>
      </c>
    </row>
    <row r="19" spans="1:4" x14ac:dyDescent="0.25">
      <c r="A19" t="s">
        <v>7210</v>
      </c>
      <c r="B19" s="1">
        <v>2738</v>
      </c>
      <c r="C19" s="225" t="s">
        <v>7211</v>
      </c>
      <c r="D19" s="1">
        <f t="shared" si="0"/>
        <v>3395</v>
      </c>
    </row>
    <row r="20" spans="1:4" x14ac:dyDescent="0.25">
      <c r="A20" t="s">
        <v>7212</v>
      </c>
      <c r="B20" s="1">
        <v>2415</v>
      </c>
      <c r="C20" s="225" t="s">
        <v>7213</v>
      </c>
      <c r="D20" s="1">
        <f t="shared" si="0"/>
        <v>2995</v>
      </c>
    </row>
    <row r="21" spans="1:4" x14ac:dyDescent="0.25">
      <c r="A21" t="s">
        <v>7214</v>
      </c>
      <c r="B21" s="1">
        <v>3141</v>
      </c>
      <c r="C21" s="225" t="s">
        <v>7215</v>
      </c>
      <c r="D21" s="1">
        <f t="shared" si="0"/>
        <v>3895</v>
      </c>
    </row>
    <row r="22" spans="1:4" x14ac:dyDescent="0.25">
      <c r="A22" t="s">
        <v>7216</v>
      </c>
      <c r="B22" s="1">
        <v>3222</v>
      </c>
      <c r="C22" s="225" t="s">
        <v>7217</v>
      </c>
      <c r="D22" s="1">
        <f t="shared" si="0"/>
        <v>3995</v>
      </c>
    </row>
    <row r="23" spans="1:4" x14ac:dyDescent="0.25">
      <c r="A23" t="s">
        <v>7218</v>
      </c>
      <c r="B23" s="1">
        <v>3222</v>
      </c>
      <c r="C23" s="225" t="s">
        <v>7219</v>
      </c>
      <c r="D23" s="1">
        <f t="shared" si="0"/>
        <v>3995</v>
      </c>
    </row>
    <row r="24" spans="1:4" x14ac:dyDescent="0.25">
      <c r="A24" t="s">
        <v>7220</v>
      </c>
      <c r="B24" s="1">
        <v>3464</v>
      </c>
      <c r="C24" s="225" t="s">
        <v>7221</v>
      </c>
      <c r="D24" s="1">
        <f t="shared" si="0"/>
        <v>4295</v>
      </c>
    </row>
    <row r="25" spans="1:4" x14ac:dyDescent="0.25">
      <c r="A25" t="s">
        <v>7222</v>
      </c>
      <c r="B25" s="1">
        <v>5641</v>
      </c>
      <c r="C25" s="225" t="s">
        <v>7223</v>
      </c>
      <c r="D25" s="1">
        <f t="shared" si="0"/>
        <v>6995</v>
      </c>
    </row>
    <row r="26" spans="1:4" x14ac:dyDescent="0.25">
      <c r="A26" t="s">
        <v>7224</v>
      </c>
      <c r="B26" s="1">
        <v>1932</v>
      </c>
      <c r="C26" s="225" t="s">
        <v>7225</v>
      </c>
      <c r="D26" s="1">
        <f t="shared" si="0"/>
        <v>2396</v>
      </c>
    </row>
    <row r="27" spans="1:4" x14ac:dyDescent="0.25">
      <c r="A27" t="s">
        <v>7226</v>
      </c>
      <c r="B27" s="1">
        <v>3867</v>
      </c>
      <c r="C27" s="225" t="s">
        <v>7227</v>
      </c>
      <c r="D27" s="1">
        <f t="shared" si="0"/>
        <v>4795</v>
      </c>
    </row>
    <row r="28" spans="1:4" x14ac:dyDescent="0.25">
      <c r="A28" t="s">
        <v>7228</v>
      </c>
      <c r="B28" s="1">
        <v>2657</v>
      </c>
      <c r="C28" s="225" t="s">
        <v>7229</v>
      </c>
      <c r="D28" s="1">
        <f t="shared" si="0"/>
        <v>3295</v>
      </c>
    </row>
    <row r="29" spans="1:4" x14ac:dyDescent="0.25">
      <c r="A29" t="s">
        <v>7230</v>
      </c>
      <c r="B29" s="1">
        <v>2012</v>
      </c>
      <c r="C29" s="225" t="s">
        <v>7231</v>
      </c>
      <c r="D29" s="1">
        <f t="shared" si="0"/>
        <v>2495</v>
      </c>
    </row>
    <row r="30" spans="1:4" x14ac:dyDescent="0.25">
      <c r="A30" t="s">
        <v>7232</v>
      </c>
      <c r="B30" s="1">
        <v>3705</v>
      </c>
      <c r="C30" s="225" t="s">
        <v>7233</v>
      </c>
      <c r="D30" s="1">
        <f t="shared" si="0"/>
        <v>4594</v>
      </c>
    </row>
    <row r="31" spans="1:4" x14ac:dyDescent="0.25">
      <c r="A31" t="s">
        <v>7234</v>
      </c>
      <c r="B31" s="1">
        <v>3460</v>
      </c>
      <c r="C31" s="225" t="s">
        <v>7235</v>
      </c>
      <c r="D31" s="1">
        <f t="shared" si="0"/>
        <v>4290</v>
      </c>
    </row>
    <row r="32" spans="1:4" x14ac:dyDescent="0.25">
      <c r="A32" t="s">
        <v>7236</v>
      </c>
      <c r="B32" s="1">
        <v>2415</v>
      </c>
      <c r="C32" s="225" t="s">
        <v>7237</v>
      </c>
      <c r="D32" s="1">
        <f t="shared" si="0"/>
        <v>2995</v>
      </c>
    </row>
    <row r="33" spans="1:4" x14ac:dyDescent="0.25">
      <c r="A33" t="s">
        <v>7238</v>
      </c>
      <c r="B33" s="1">
        <v>2254</v>
      </c>
      <c r="C33" s="225" t="s">
        <v>7239</v>
      </c>
      <c r="D33" s="1">
        <f t="shared" si="0"/>
        <v>2795</v>
      </c>
    </row>
    <row r="34" spans="1:4" x14ac:dyDescent="0.25">
      <c r="A34" t="s">
        <v>7240</v>
      </c>
      <c r="B34" s="1">
        <v>3512</v>
      </c>
      <c r="C34" s="225" t="s">
        <v>7241</v>
      </c>
      <c r="D34" s="1">
        <f t="shared" si="0"/>
        <v>4355</v>
      </c>
    </row>
    <row r="35" spans="1:4" x14ac:dyDescent="0.25">
      <c r="A35" t="s">
        <v>7242</v>
      </c>
      <c r="B35" s="1">
        <v>3222</v>
      </c>
      <c r="C35" s="225" t="s">
        <v>7243</v>
      </c>
      <c r="D35" s="1">
        <f t="shared" si="0"/>
        <v>3995</v>
      </c>
    </row>
    <row r="36" spans="1:4" x14ac:dyDescent="0.25">
      <c r="A36" t="s">
        <v>7244</v>
      </c>
      <c r="B36" s="1">
        <v>6206</v>
      </c>
      <c r="C36" s="225" t="s">
        <v>7245</v>
      </c>
      <c r="D36" s="1">
        <f t="shared" si="0"/>
        <v>7695</v>
      </c>
    </row>
    <row r="37" spans="1:4" x14ac:dyDescent="0.25">
      <c r="B37" s="1"/>
      <c r="C37" s="226"/>
    </row>
    <row r="38" spans="1:4" x14ac:dyDescent="0.25">
      <c r="B38" s="1"/>
      <c r="C38" s="226"/>
    </row>
    <row r="42" spans="1:4" x14ac:dyDescent="0.25">
      <c r="A42" s="2" t="s">
        <v>7555</v>
      </c>
      <c r="B42" s="235" t="s">
        <v>6524</v>
      </c>
      <c r="C42" s="2"/>
      <c r="D42" s="14" t="s">
        <v>7576</v>
      </c>
    </row>
    <row r="43" spans="1:4" x14ac:dyDescent="0.25">
      <c r="A43" s="2"/>
      <c r="B43" s="235"/>
      <c r="C43" s="2"/>
    </row>
    <row r="44" spans="1:4" x14ac:dyDescent="0.25">
      <c r="A44" t="s">
        <v>7554</v>
      </c>
      <c r="B44" s="234">
        <v>802</v>
      </c>
      <c r="C44" t="s">
        <v>7568</v>
      </c>
      <c r="D44" s="1">
        <f t="shared" ref="D44:D56" si="1">B44*E$1</f>
        <v>994</v>
      </c>
    </row>
    <row r="45" spans="1:4" x14ac:dyDescent="0.25">
      <c r="A45" t="s">
        <v>7556</v>
      </c>
      <c r="B45" s="234">
        <v>560</v>
      </c>
      <c r="C45" t="s">
        <v>7568</v>
      </c>
      <c r="D45" s="1">
        <f t="shared" si="1"/>
        <v>694</v>
      </c>
    </row>
    <row r="46" spans="1:4" x14ac:dyDescent="0.25">
      <c r="A46" t="s">
        <v>7557</v>
      </c>
      <c r="B46" s="234">
        <v>346</v>
      </c>
      <c r="C46" t="s">
        <v>7568</v>
      </c>
      <c r="D46" s="1">
        <f t="shared" si="1"/>
        <v>429</v>
      </c>
    </row>
    <row r="47" spans="1:4" x14ac:dyDescent="0.25">
      <c r="A47" t="s">
        <v>7558</v>
      </c>
      <c r="B47" s="234">
        <v>306</v>
      </c>
      <c r="C47" t="s">
        <v>7568</v>
      </c>
      <c r="D47" s="1">
        <f t="shared" si="1"/>
        <v>379</v>
      </c>
    </row>
    <row r="48" spans="1:4" x14ac:dyDescent="0.25">
      <c r="A48" t="s">
        <v>7559</v>
      </c>
      <c r="B48" s="234">
        <v>722</v>
      </c>
      <c r="C48" t="s">
        <v>7568</v>
      </c>
      <c r="D48" s="1">
        <f t="shared" si="1"/>
        <v>895</v>
      </c>
    </row>
    <row r="49" spans="1:4" x14ac:dyDescent="0.25">
      <c r="A49" t="s">
        <v>7560</v>
      </c>
      <c r="B49" s="234">
        <v>641</v>
      </c>
      <c r="C49" t="s">
        <v>7568</v>
      </c>
      <c r="D49" s="1">
        <f t="shared" si="1"/>
        <v>795</v>
      </c>
    </row>
    <row r="50" spans="1:4" x14ac:dyDescent="0.25">
      <c r="A50" t="s">
        <v>7561</v>
      </c>
      <c r="B50" s="234">
        <v>641</v>
      </c>
      <c r="C50" t="s">
        <v>7568</v>
      </c>
      <c r="D50" s="1">
        <f t="shared" si="1"/>
        <v>795</v>
      </c>
    </row>
    <row r="51" spans="1:4" x14ac:dyDescent="0.25">
      <c r="A51" t="s">
        <v>7562</v>
      </c>
      <c r="B51" s="234">
        <v>560</v>
      </c>
      <c r="C51" t="s">
        <v>7568</v>
      </c>
      <c r="D51" s="1">
        <f t="shared" si="1"/>
        <v>694</v>
      </c>
    </row>
    <row r="52" spans="1:4" x14ac:dyDescent="0.25">
      <c r="A52" t="s">
        <v>7563</v>
      </c>
      <c r="B52" s="234">
        <v>641</v>
      </c>
      <c r="C52" t="s">
        <v>7568</v>
      </c>
      <c r="D52" s="1">
        <f t="shared" si="1"/>
        <v>795</v>
      </c>
    </row>
    <row r="53" spans="1:4" x14ac:dyDescent="0.25">
      <c r="A53" t="s">
        <v>7564</v>
      </c>
      <c r="B53" s="234">
        <v>641</v>
      </c>
      <c r="C53" t="s">
        <v>7568</v>
      </c>
      <c r="D53" s="1">
        <f t="shared" si="1"/>
        <v>795</v>
      </c>
    </row>
    <row r="54" spans="1:4" x14ac:dyDescent="0.25">
      <c r="A54" t="s">
        <v>7565</v>
      </c>
      <c r="B54" s="234">
        <v>225</v>
      </c>
      <c r="C54" t="s">
        <v>7568</v>
      </c>
      <c r="D54" s="1">
        <f t="shared" si="1"/>
        <v>279</v>
      </c>
    </row>
    <row r="55" spans="1:4" x14ac:dyDescent="0.25">
      <c r="A55" t="s">
        <v>7566</v>
      </c>
      <c r="B55" s="234">
        <v>883</v>
      </c>
      <c r="C55" t="s">
        <v>7568</v>
      </c>
      <c r="D55" s="1">
        <f t="shared" si="1"/>
        <v>1095</v>
      </c>
    </row>
    <row r="56" spans="1:4" x14ac:dyDescent="0.25">
      <c r="A56" t="s">
        <v>7567</v>
      </c>
      <c r="B56" s="234">
        <v>833</v>
      </c>
      <c r="C56" t="s">
        <v>7568</v>
      </c>
      <c r="D56" s="1">
        <f t="shared" si="1"/>
        <v>1033</v>
      </c>
    </row>
  </sheetData>
  <pageMargins left="0.7" right="0.7" top="0.75" bottom="0.75" header="0.3" footer="0.3"/>
  <pageSetup orientation="portrait" horizontalDpi="0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92D050"/>
  </sheetPr>
  <dimension ref="A1:E64"/>
  <sheetViews>
    <sheetView topLeftCell="A31" workbookViewId="0">
      <selection activeCell="A33" sqref="A33:C33"/>
    </sheetView>
  </sheetViews>
  <sheetFormatPr defaultRowHeight="15" x14ac:dyDescent="0.25"/>
  <cols>
    <col min="1" max="1" width="38" bestFit="1" customWidth="1"/>
    <col min="2" max="2" width="9.85546875" style="1" customWidth="1"/>
    <col min="3" max="3" width="13.5703125" style="238" bestFit="1" customWidth="1"/>
    <col min="4" max="4" width="9.140625" style="1"/>
  </cols>
  <sheetData>
    <row r="1" spans="1:5" ht="16.5" customHeight="1" x14ac:dyDescent="0.25">
      <c r="A1" s="2" t="s">
        <v>7175</v>
      </c>
      <c r="B1" s="14" t="s">
        <v>6322</v>
      </c>
      <c r="C1" s="237" t="s">
        <v>7176</v>
      </c>
      <c r="D1" s="1" t="s">
        <v>7574</v>
      </c>
      <c r="E1">
        <v>1.24</v>
      </c>
    </row>
    <row r="2" spans="1:5" ht="16.5" customHeight="1" x14ac:dyDescent="0.25">
      <c r="A2" t="s">
        <v>7586</v>
      </c>
      <c r="B2" s="1">
        <v>3222</v>
      </c>
      <c r="C2" s="238" t="s">
        <v>7587</v>
      </c>
      <c r="D2" s="1">
        <f>B2*E$1</f>
        <v>3995</v>
      </c>
    </row>
    <row r="3" spans="1:5" x14ac:dyDescent="0.25">
      <c r="A3" t="s">
        <v>7246</v>
      </c>
      <c r="B3" s="1">
        <v>478</v>
      </c>
      <c r="C3" s="238" t="s">
        <v>7247</v>
      </c>
      <c r="D3" s="1">
        <f>B3*E$1</f>
        <v>593</v>
      </c>
    </row>
    <row r="4" spans="1:5" x14ac:dyDescent="0.25">
      <c r="A4" t="s">
        <v>7248</v>
      </c>
      <c r="B4" s="1">
        <v>1111</v>
      </c>
      <c r="C4" s="238" t="s">
        <v>7249</v>
      </c>
      <c r="D4" s="1">
        <f t="shared" ref="D4:D64" si="0">B4*E$1</f>
        <v>1378</v>
      </c>
    </row>
    <row r="5" spans="1:5" x14ac:dyDescent="0.25">
      <c r="A5" t="s">
        <v>7595</v>
      </c>
      <c r="B5" s="1">
        <v>1625</v>
      </c>
      <c r="C5" s="238" t="s">
        <v>7596</v>
      </c>
      <c r="D5" s="1">
        <f t="shared" si="0"/>
        <v>2015</v>
      </c>
    </row>
    <row r="6" spans="1:5" x14ac:dyDescent="0.25">
      <c r="A6" t="s">
        <v>7597</v>
      </c>
      <c r="B6" s="1">
        <v>950</v>
      </c>
      <c r="C6" s="238" t="s">
        <v>7598</v>
      </c>
      <c r="D6" s="1">
        <f t="shared" si="0"/>
        <v>1178</v>
      </c>
    </row>
    <row r="7" spans="1:5" x14ac:dyDescent="0.25">
      <c r="A7" t="s">
        <v>7250</v>
      </c>
      <c r="B7" s="1">
        <v>11766</v>
      </c>
      <c r="C7" s="238" t="s">
        <v>7251</v>
      </c>
      <c r="D7" s="1">
        <f t="shared" si="0"/>
        <v>14590</v>
      </c>
    </row>
    <row r="8" spans="1:5" x14ac:dyDescent="0.25">
      <c r="A8" t="s">
        <v>7252</v>
      </c>
      <c r="B8" s="1">
        <v>2953</v>
      </c>
      <c r="C8" s="238" t="s">
        <v>7253</v>
      </c>
      <c r="D8" s="1">
        <f t="shared" si="0"/>
        <v>3662</v>
      </c>
    </row>
    <row r="9" spans="1:5" x14ac:dyDescent="0.25">
      <c r="A9" t="s">
        <v>7254</v>
      </c>
      <c r="B9" s="1">
        <v>1810</v>
      </c>
      <c r="C9" s="238" t="s">
        <v>7255</v>
      </c>
      <c r="D9" s="1">
        <f t="shared" si="0"/>
        <v>2244</v>
      </c>
    </row>
    <row r="10" spans="1:5" x14ac:dyDescent="0.25">
      <c r="A10" t="s">
        <v>7256</v>
      </c>
      <c r="B10" s="1">
        <v>7949</v>
      </c>
      <c r="C10" s="238" t="s">
        <v>7257</v>
      </c>
      <c r="D10" s="1">
        <f t="shared" si="0"/>
        <v>9857</v>
      </c>
    </row>
    <row r="11" spans="1:5" x14ac:dyDescent="0.25">
      <c r="A11" t="s">
        <v>7258</v>
      </c>
      <c r="B11" s="1">
        <v>1810</v>
      </c>
      <c r="C11" s="238" t="s">
        <v>7259</v>
      </c>
      <c r="D11" s="1">
        <f t="shared" si="0"/>
        <v>2244</v>
      </c>
    </row>
    <row r="12" spans="1:5" x14ac:dyDescent="0.25">
      <c r="A12" t="s">
        <v>7260</v>
      </c>
      <c r="B12" s="1">
        <v>1499</v>
      </c>
      <c r="C12" s="238" t="s">
        <v>7261</v>
      </c>
      <c r="D12" s="1">
        <f t="shared" si="0"/>
        <v>1859</v>
      </c>
    </row>
    <row r="13" spans="1:5" x14ac:dyDescent="0.25">
      <c r="A13" t="s">
        <v>7262</v>
      </c>
      <c r="B13" s="1">
        <v>966</v>
      </c>
      <c r="C13" s="238" t="s">
        <v>7263</v>
      </c>
      <c r="D13" s="1">
        <f t="shared" si="0"/>
        <v>1198</v>
      </c>
    </row>
    <row r="14" spans="1:5" x14ac:dyDescent="0.25">
      <c r="A14" t="s">
        <v>7264</v>
      </c>
      <c r="B14" s="1">
        <v>965</v>
      </c>
      <c r="C14" s="239" t="s">
        <v>7265</v>
      </c>
      <c r="D14" s="1">
        <f t="shared" si="0"/>
        <v>1197</v>
      </c>
    </row>
    <row r="15" spans="1:5" x14ac:dyDescent="0.25">
      <c r="A15" t="s">
        <v>7266</v>
      </c>
      <c r="B15" s="1">
        <v>1499</v>
      </c>
      <c r="C15" s="238" t="s">
        <v>7267</v>
      </c>
      <c r="D15" s="1">
        <f t="shared" si="0"/>
        <v>1859</v>
      </c>
    </row>
    <row r="16" spans="1:5" x14ac:dyDescent="0.25">
      <c r="A16" t="s">
        <v>7268</v>
      </c>
      <c r="B16" s="1">
        <v>1499</v>
      </c>
      <c r="C16" s="238" t="s">
        <v>7269</v>
      </c>
      <c r="D16" s="1">
        <f t="shared" si="0"/>
        <v>1859</v>
      </c>
    </row>
    <row r="17" spans="1:4" x14ac:dyDescent="0.25">
      <c r="A17" t="s">
        <v>7270</v>
      </c>
      <c r="B17" s="1">
        <v>2976</v>
      </c>
      <c r="C17" s="238" t="s">
        <v>7271</v>
      </c>
      <c r="D17" s="1">
        <f t="shared" si="0"/>
        <v>3690</v>
      </c>
    </row>
    <row r="18" spans="1:4" x14ac:dyDescent="0.25">
      <c r="A18" t="s">
        <v>6646</v>
      </c>
      <c r="B18" s="1">
        <v>1503</v>
      </c>
      <c r="C18" s="238" t="s">
        <v>7584</v>
      </c>
      <c r="D18" s="1">
        <f t="shared" si="0"/>
        <v>1864</v>
      </c>
    </row>
    <row r="19" spans="1:4" x14ac:dyDescent="0.25">
      <c r="A19" t="s">
        <v>6647</v>
      </c>
      <c r="B19" s="1">
        <v>6736</v>
      </c>
      <c r="C19" s="238" t="s">
        <v>7585</v>
      </c>
      <c r="D19" s="1">
        <f t="shared" si="0"/>
        <v>8353</v>
      </c>
    </row>
    <row r="20" spans="1:4" x14ac:dyDescent="0.25">
      <c r="A20" t="s">
        <v>7272</v>
      </c>
      <c r="B20" s="1">
        <v>1111</v>
      </c>
      <c r="C20" s="238" t="s">
        <v>7273</v>
      </c>
      <c r="D20" s="1">
        <f t="shared" si="0"/>
        <v>1378</v>
      </c>
    </row>
    <row r="21" spans="1:4" x14ac:dyDescent="0.25">
      <c r="A21" t="s">
        <v>7274</v>
      </c>
      <c r="B21" s="1">
        <v>352</v>
      </c>
      <c r="C21" s="238" t="s">
        <v>7275</v>
      </c>
      <c r="D21" s="1">
        <f t="shared" si="0"/>
        <v>436</v>
      </c>
    </row>
    <row r="22" spans="1:4" x14ac:dyDescent="0.25">
      <c r="A22" t="s">
        <v>7276</v>
      </c>
      <c r="B22" s="1">
        <v>433</v>
      </c>
      <c r="C22" s="238" t="s">
        <v>7277</v>
      </c>
      <c r="D22" s="1">
        <f t="shared" si="0"/>
        <v>537</v>
      </c>
    </row>
    <row r="23" spans="1:4" x14ac:dyDescent="0.25">
      <c r="A23" t="s">
        <v>7278</v>
      </c>
      <c r="B23" s="1">
        <v>653</v>
      </c>
      <c r="C23" s="238" t="s">
        <v>7279</v>
      </c>
      <c r="D23" s="1">
        <f t="shared" si="0"/>
        <v>810</v>
      </c>
    </row>
    <row r="24" spans="1:4" x14ac:dyDescent="0.25">
      <c r="A24" t="s">
        <v>7280</v>
      </c>
      <c r="B24" s="1">
        <v>288</v>
      </c>
      <c r="C24" s="238" t="s">
        <v>7281</v>
      </c>
      <c r="D24" s="1">
        <f t="shared" si="0"/>
        <v>357</v>
      </c>
    </row>
    <row r="25" spans="1:4" x14ac:dyDescent="0.25">
      <c r="A25" t="s">
        <v>7282</v>
      </c>
      <c r="B25" s="1">
        <v>288</v>
      </c>
      <c r="C25" s="238" t="s">
        <v>7283</v>
      </c>
      <c r="D25" s="1">
        <f t="shared" si="0"/>
        <v>357</v>
      </c>
    </row>
    <row r="26" spans="1:4" x14ac:dyDescent="0.25">
      <c r="A26" t="s">
        <v>7105</v>
      </c>
      <c r="B26" s="1">
        <v>468</v>
      </c>
      <c r="C26" s="238" t="s">
        <v>7284</v>
      </c>
      <c r="D26" s="1">
        <f t="shared" si="0"/>
        <v>580</v>
      </c>
    </row>
    <row r="27" spans="1:4" x14ac:dyDescent="0.25">
      <c r="A27" t="s">
        <v>7285</v>
      </c>
      <c r="B27" s="1">
        <v>739</v>
      </c>
      <c r="C27" s="238" t="s">
        <v>7286</v>
      </c>
      <c r="D27" s="1">
        <f t="shared" si="0"/>
        <v>916</v>
      </c>
    </row>
    <row r="28" spans="1:4" x14ac:dyDescent="0.25">
      <c r="A28" t="s">
        <v>7287</v>
      </c>
      <c r="B28" s="1">
        <v>2349</v>
      </c>
      <c r="C28" s="238" t="s">
        <v>7288</v>
      </c>
      <c r="D28" s="1">
        <f t="shared" si="0"/>
        <v>2913</v>
      </c>
    </row>
    <row r="29" spans="1:4" x14ac:dyDescent="0.25">
      <c r="A29" t="s">
        <v>7289</v>
      </c>
      <c r="B29" s="1">
        <v>3941</v>
      </c>
      <c r="C29" s="238" t="s">
        <v>7290</v>
      </c>
      <c r="D29" s="1">
        <f t="shared" si="0"/>
        <v>4887</v>
      </c>
    </row>
    <row r="30" spans="1:4" x14ac:dyDescent="0.25">
      <c r="A30" t="s">
        <v>7291</v>
      </c>
      <c r="B30" s="1">
        <v>1499</v>
      </c>
      <c r="C30" s="238" t="s">
        <v>7292</v>
      </c>
      <c r="D30" s="1">
        <f t="shared" si="0"/>
        <v>1859</v>
      </c>
    </row>
    <row r="31" spans="1:4" x14ac:dyDescent="0.25">
      <c r="A31" t="s">
        <v>7293</v>
      </c>
      <c r="B31" s="1">
        <v>666</v>
      </c>
      <c r="C31" s="238" t="s">
        <v>7294</v>
      </c>
      <c r="D31" s="1">
        <f t="shared" si="0"/>
        <v>826</v>
      </c>
    </row>
    <row r="32" spans="1:4" x14ac:dyDescent="0.25">
      <c r="A32" t="s">
        <v>7295</v>
      </c>
      <c r="B32" s="1">
        <v>1008</v>
      </c>
      <c r="C32" s="238" t="s">
        <v>7296</v>
      </c>
      <c r="D32" s="1">
        <f t="shared" si="0"/>
        <v>1250</v>
      </c>
    </row>
    <row r="33" spans="1:4" x14ac:dyDescent="0.25">
      <c r="A33" t="s">
        <v>7297</v>
      </c>
      <c r="B33" s="1">
        <v>3863</v>
      </c>
      <c r="C33" s="238" t="s">
        <v>7298</v>
      </c>
      <c r="D33" s="1">
        <f t="shared" si="0"/>
        <v>4790</v>
      </c>
    </row>
    <row r="34" spans="1:4" x14ac:dyDescent="0.25">
      <c r="A34" t="s">
        <v>7299</v>
      </c>
      <c r="B34" s="1">
        <v>350</v>
      </c>
      <c r="C34" s="238" t="s">
        <v>7300</v>
      </c>
      <c r="D34" s="1">
        <f t="shared" si="0"/>
        <v>434</v>
      </c>
    </row>
    <row r="35" spans="1:4" x14ac:dyDescent="0.25">
      <c r="A35" t="s">
        <v>7301</v>
      </c>
      <c r="B35" s="1">
        <v>1040</v>
      </c>
      <c r="C35" s="239" t="s">
        <v>7302</v>
      </c>
      <c r="D35" s="1">
        <f t="shared" si="0"/>
        <v>1290</v>
      </c>
    </row>
    <row r="36" spans="1:4" x14ac:dyDescent="0.25">
      <c r="A36" t="s">
        <v>7303</v>
      </c>
      <c r="B36" s="1">
        <v>3057</v>
      </c>
      <c r="C36" s="239" t="s">
        <v>7304</v>
      </c>
      <c r="D36" s="1">
        <f t="shared" si="0"/>
        <v>3791</v>
      </c>
    </row>
    <row r="37" spans="1:4" x14ac:dyDescent="0.25">
      <c r="A37" t="s">
        <v>7305</v>
      </c>
      <c r="B37" s="1">
        <v>1111</v>
      </c>
      <c r="C37" s="238" t="s">
        <v>7306</v>
      </c>
      <c r="D37" s="1">
        <f t="shared" si="0"/>
        <v>1378</v>
      </c>
    </row>
    <row r="38" spans="1:4" x14ac:dyDescent="0.25">
      <c r="A38" t="s">
        <v>7307</v>
      </c>
      <c r="B38" s="1">
        <v>1008</v>
      </c>
      <c r="C38" s="239" t="s">
        <v>7308</v>
      </c>
      <c r="D38" s="1">
        <f t="shared" si="0"/>
        <v>1250</v>
      </c>
    </row>
    <row r="39" spans="1:4" x14ac:dyDescent="0.25">
      <c r="A39" t="s">
        <v>7309</v>
      </c>
      <c r="B39" s="1">
        <v>1601</v>
      </c>
      <c r="C39" s="239" t="s">
        <v>7310</v>
      </c>
      <c r="D39" s="1">
        <f t="shared" si="0"/>
        <v>1985</v>
      </c>
    </row>
    <row r="40" spans="1:4" x14ac:dyDescent="0.25">
      <c r="A40" t="s">
        <v>7106</v>
      </c>
      <c r="B40" s="1">
        <v>936</v>
      </c>
      <c r="C40" s="238" t="s">
        <v>7311</v>
      </c>
      <c r="D40" s="1">
        <f t="shared" si="0"/>
        <v>1161</v>
      </c>
    </row>
    <row r="41" spans="1:4" x14ac:dyDescent="0.25">
      <c r="A41" t="s">
        <v>7588</v>
      </c>
      <c r="B41" s="1">
        <v>1402</v>
      </c>
      <c r="C41" s="238" t="s">
        <v>7589</v>
      </c>
      <c r="D41" s="1">
        <f t="shared" si="0"/>
        <v>1738</v>
      </c>
    </row>
    <row r="42" spans="1:4" x14ac:dyDescent="0.25">
      <c r="A42" t="s">
        <v>7312</v>
      </c>
      <c r="B42" s="1">
        <v>37154</v>
      </c>
      <c r="C42" s="238" t="s">
        <v>7313</v>
      </c>
      <c r="D42" s="1">
        <f t="shared" si="0"/>
        <v>46071</v>
      </c>
    </row>
    <row r="43" spans="1:4" x14ac:dyDescent="0.25">
      <c r="A43" t="s">
        <v>7583</v>
      </c>
      <c r="B43" s="1">
        <v>31514</v>
      </c>
      <c r="C43" s="239" t="s">
        <v>7313</v>
      </c>
      <c r="D43" s="1">
        <f t="shared" si="0"/>
        <v>39077</v>
      </c>
    </row>
    <row r="44" spans="1:4" x14ac:dyDescent="0.25">
      <c r="A44" t="s">
        <v>7314</v>
      </c>
      <c r="B44" s="1">
        <v>11037</v>
      </c>
      <c r="C44" s="239" t="s">
        <v>7315</v>
      </c>
      <c r="D44" s="1">
        <f t="shared" si="0"/>
        <v>13686</v>
      </c>
    </row>
    <row r="45" spans="1:4" x14ac:dyDescent="0.25">
      <c r="A45" t="s">
        <v>7592</v>
      </c>
      <c r="B45" s="1">
        <v>5073</v>
      </c>
      <c r="C45" s="239">
        <v>47600000</v>
      </c>
      <c r="D45" s="1">
        <f t="shared" si="0"/>
        <v>6291</v>
      </c>
    </row>
    <row r="46" spans="1:4" x14ac:dyDescent="0.25">
      <c r="A46" t="s">
        <v>7590</v>
      </c>
      <c r="B46" s="1">
        <v>12685</v>
      </c>
      <c r="C46" s="239">
        <v>872584</v>
      </c>
      <c r="D46" s="1">
        <f t="shared" si="0"/>
        <v>15729</v>
      </c>
    </row>
    <row r="47" spans="1:4" x14ac:dyDescent="0.25">
      <c r="A47" t="s">
        <v>7591</v>
      </c>
      <c r="B47" s="1">
        <v>10407</v>
      </c>
      <c r="C47" s="239">
        <v>892410</v>
      </c>
      <c r="D47" s="1">
        <f t="shared" si="0"/>
        <v>12905</v>
      </c>
    </row>
    <row r="48" spans="1:4" x14ac:dyDescent="0.25">
      <c r="A48" t="s">
        <v>7316</v>
      </c>
      <c r="B48" s="1">
        <v>11990</v>
      </c>
      <c r="C48" s="239" t="s">
        <v>7317</v>
      </c>
      <c r="D48" s="1">
        <f t="shared" si="0"/>
        <v>14868</v>
      </c>
    </row>
    <row r="49" spans="1:4" x14ac:dyDescent="0.25">
      <c r="A49" t="s">
        <v>7577</v>
      </c>
      <c r="B49" s="1">
        <v>2411</v>
      </c>
      <c r="C49" s="238" t="s">
        <v>7578</v>
      </c>
      <c r="D49" s="1">
        <f>B49*E$1</f>
        <v>2990</v>
      </c>
    </row>
    <row r="50" spans="1:4" x14ac:dyDescent="0.25">
      <c r="A50" t="s">
        <v>7579</v>
      </c>
      <c r="B50" s="1">
        <v>9395</v>
      </c>
      <c r="C50" s="238" t="s">
        <v>7580</v>
      </c>
      <c r="D50" s="1">
        <f>B50*E$1</f>
        <v>11650</v>
      </c>
    </row>
    <row r="51" spans="1:4" x14ac:dyDescent="0.25">
      <c r="A51" t="s">
        <v>7581</v>
      </c>
      <c r="B51" s="1">
        <v>1669</v>
      </c>
      <c r="C51" s="238" t="s">
        <v>7582</v>
      </c>
      <c r="D51" s="1">
        <f>B51*E$1</f>
        <v>2070</v>
      </c>
    </row>
    <row r="52" spans="1:4" x14ac:dyDescent="0.25">
      <c r="A52" t="s">
        <v>7326</v>
      </c>
      <c r="B52" s="1">
        <v>8911</v>
      </c>
      <c r="C52" s="238" t="s">
        <v>7327</v>
      </c>
      <c r="D52" s="1">
        <f>B52*E$1</f>
        <v>11050</v>
      </c>
    </row>
    <row r="53" spans="1:4" x14ac:dyDescent="0.25">
      <c r="A53" t="s">
        <v>7318</v>
      </c>
      <c r="B53" s="1">
        <v>1500</v>
      </c>
      <c r="C53" s="238" t="s">
        <v>7319</v>
      </c>
      <c r="D53" s="1">
        <f t="shared" si="0"/>
        <v>1860</v>
      </c>
    </row>
    <row r="54" spans="1:4" x14ac:dyDescent="0.25">
      <c r="A54" t="s">
        <v>7320</v>
      </c>
      <c r="B54" s="1">
        <v>6316</v>
      </c>
      <c r="C54" s="239" t="s">
        <v>7321</v>
      </c>
      <c r="D54" s="1">
        <f t="shared" si="0"/>
        <v>7832</v>
      </c>
    </row>
    <row r="55" spans="1:4" x14ac:dyDescent="0.25">
      <c r="A55" t="s">
        <v>7322</v>
      </c>
      <c r="B55" s="1">
        <v>220251</v>
      </c>
      <c r="C55" s="238" t="s">
        <v>7323</v>
      </c>
      <c r="D55" s="1">
        <f t="shared" si="0"/>
        <v>273111</v>
      </c>
    </row>
    <row r="56" spans="1:4" ht="17.25" customHeight="1" x14ac:dyDescent="0.25">
      <c r="A56" t="s">
        <v>7324</v>
      </c>
      <c r="B56" s="1">
        <v>6718</v>
      </c>
      <c r="C56" s="239" t="s">
        <v>7325</v>
      </c>
      <c r="D56" s="1">
        <f t="shared" si="0"/>
        <v>8330</v>
      </c>
    </row>
    <row r="57" spans="1:4" x14ac:dyDescent="0.25">
      <c r="A57" t="s">
        <v>7328</v>
      </c>
      <c r="B57" s="1">
        <v>1444</v>
      </c>
      <c r="C57" s="238" t="s">
        <v>7329</v>
      </c>
      <c r="D57" s="1">
        <f t="shared" si="0"/>
        <v>1791</v>
      </c>
    </row>
    <row r="58" spans="1:4" x14ac:dyDescent="0.25">
      <c r="A58" t="s">
        <v>7330</v>
      </c>
      <c r="B58" s="1">
        <v>253</v>
      </c>
      <c r="C58" s="238" t="s">
        <v>7331</v>
      </c>
      <c r="D58" s="1">
        <f t="shared" si="0"/>
        <v>314</v>
      </c>
    </row>
    <row r="59" spans="1:4" x14ac:dyDescent="0.25">
      <c r="A59" t="s">
        <v>7332</v>
      </c>
      <c r="B59" s="1">
        <v>1182</v>
      </c>
      <c r="C59" s="238" t="s">
        <v>7333</v>
      </c>
      <c r="D59" s="1">
        <f t="shared" si="0"/>
        <v>1466</v>
      </c>
    </row>
    <row r="60" spans="1:4" x14ac:dyDescent="0.25">
      <c r="A60" t="s">
        <v>7334</v>
      </c>
      <c r="B60" s="1">
        <v>7189</v>
      </c>
      <c r="C60" s="238" t="s">
        <v>7335</v>
      </c>
      <c r="D60" s="1">
        <f t="shared" si="0"/>
        <v>8914</v>
      </c>
    </row>
    <row r="61" spans="1:4" x14ac:dyDescent="0.25">
      <c r="A61" t="s">
        <v>7336</v>
      </c>
      <c r="B61" s="1">
        <v>1215</v>
      </c>
      <c r="C61" s="238" t="s">
        <v>7337</v>
      </c>
      <c r="D61" s="1">
        <f t="shared" si="0"/>
        <v>1507</v>
      </c>
    </row>
    <row r="62" spans="1:4" x14ac:dyDescent="0.25">
      <c r="A62" t="s">
        <v>7338</v>
      </c>
      <c r="B62" s="1">
        <v>1499</v>
      </c>
      <c r="C62" s="238" t="s">
        <v>7339</v>
      </c>
      <c r="D62" s="1">
        <f t="shared" si="0"/>
        <v>1859</v>
      </c>
    </row>
    <row r="63" spans="1:4" x14ac:dyDescent="0.25">
      <c r="A63" t="s">
        <v>7340</v>
      </c>
      <c r="B63" s="1">
        <v>2131</v>
      </c>
      <c r="C63" s="238" t="s">
        <v>7341</v>
      </c>
      <c r="D63" s="1">
        <f t="shared" si="0"/>
        <v>2642</v>
      </c>
    </row>
    <row r="64" spans="1:4" x14ac:dyDescent="0.25">
      <c r="A64" t="s">
        <v>7593</v>
      </c>
      <c r="B64" s="1">
        <v>5194</v>
      </c>
      <c r="C64" s="238" t="s">
        <v>7594</v>
      </c>
      <c r="D64" s="1">
        <f t="shared" si="0"/>
        <v>6441</v>
      </c>
    </row>
  </sheetData>
  <pageMargins left="0.7" right="0.7" top="0.75" bottom="0.75" header="0.3" footer="0.3"/>
  <pageSetup orientation="portrait" horizontalDpi="0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92D050"/>
  </sheetPr>
  <dimension ref="A1:E96"/>
  <sheetViews>
    <sheetView topLeftCell="A34" workbookViewId="0">
      <selection activeCell="A38" sqref="A38:C38"/>
    </sheetView>
  </sheetViews>
  <sheetFormatPr defaultRowHeight="15" x14ac:dyDescent="0.25"/>
  <cols>
    <col min="1" max="1" width="48.7109375" bestFit="1" customWidth="1"/>
    <col min="2" max="2" width="8.5703125" customWidth="1"/>
    <col min="3" max="3" width="12.140625" bestFit="1" customWidth="1"/>
    <col min="4" max="4" width="9.140625" style="1"/>
  </cols>
  <sheetData>
    <row r="1" spans="1:5" x14ac:dyDescent="0.25">
      <c r="A1" s="2" t="s">
        <v>7175</v>
      </c>
      <c r="B1" s="14" t="s">
        <v>6322</v>
      </c>
      <c r="C1" s="227" t="s">
        <v>7176</v>
      </c>
      <c r="D1" s="14" t="s">
        <v>7575</v>
      </c>
      <c r="E1">
        <v>1.24</v>
      </c>
    </row>
    <row r="2" spans="1:5" x14ac:dyDescent="0.25">
      <c r="A2" s="229" t="s">
        <v>7435</v>
      </c>
      <c r="B2" s="230">
        <v>3462</v>
      </c>
      <c r="C2" s="231" t="s">
        <v>7508</v>
      </c>
      <c r="D2" s="1">
        <f>B2*E$1</f>
        <v>4293</v>
      </c>
    </row>
    <row r="3" spans="1:5" x14ac:dyDescent="0.25">
      <c r="A3" s="229" t="s">
        <v>7408</v>
      </c>
      <c r="B3" s="230">
        <v>981</v>
      </c>
      <c r="C3" s="231" t="s">
        <v>7477</v>
      </c>
      <c r="D3" s="1">
        <f t="shared" ref="D3:D66" si="0">B3*E$1</f>
        <v>1216</v>
      </c>
    </row>
    <row r="4" spans="1:5" x14ac:dyDescent="0.25">
      <c r="A4" s="229" t="s">
        <v>7418</v>
      </c>
      <c r="B4" s="230">
        <v>6437</v>
      </c>
      <c r="C4" s="231" t="s">
        <v>7491</v>
      </c>
      <c r="D4" s="1">
        <f t="shared" si="0"/>
        <v>7982</v>
      </c>
    </row>
    <row r="5" spans="1:5" x14ac:dyDescent="0.25">
      <c r="A5" s="229" t="s">
        <v>7397</v>
      </c>
      <c r="B5" s="230">
        <v>3419</v>
      </c>
      <c r="C5" s="231" t="s">
        <v>7466</v>
      </c>
      <c r="D5" s="1">
        <f t="shared" si="0"/>
        <v>4240</v>
      </c>
    </row>
    <row r="6" spans="1:5" x14ac:dyDescent="0.25">
      <c r="A6" s="229" t="s">
        <v>7410</v>
      </c>
      <c r="B6" s="230">
        <v>2517</v>
      </c>
      <c r="C6" s="231" t="s">
        <v>7483</v>
      </c>
      <c r="D6" s="1">
        <f t="shared" si="0"/>
        <v>3121</v>
      </c>
    </row>
    <row r="7" spans="1:5" x14ac:dyDescent="0.25">
      <c r="A7" s="229" t="s">
        <v>7453</v>
      </c>
      <c r="B7" s="230">
        <v>2726</v>
      </c>
      <c r="C7" s="231" t="s">
        <v>7526</v>
      </c>
      <c r="D7" s="1">
        <f t="shared" si="0"/>
        <v>3380</v>
      </c>
    </row>
    <row r="8" spans="1:5" x14ac:dyDescent="0.25">
      <c r="A8" s="229" t="s">
        <v>7446</v>
      </c>
      <c r="B8" s="230">
        <v>1167</v>
      </c>
      <c r="C8" s="231" t="s">
        <v>7519</v>
      </c>
      <c r="D8" s="1">
        <f t="shared" si="0"/>
        <v>1447</v>
      </c>
    </row>
    <row r="9" spans="1:5" x14ac:dyDescent="0.25">
      <c r="A9" s="229" t="s">
        <v>7449</v>
      </c>
      <c r="B9" s="230">
        <v>6374</v>
      </c>
      <c r="C9" s="231" t="s">
        <v>7522</v>
      </c>
      <c r="D9" s="1">
        <f t="shared" si="0"/>
        <v>7904</v>
      </c>
    </row>
    <row r="10" spans="1:5" x14ac:dyDescent="0.25">
      <c r="A10" s="229" t="s">
        <v>7424</v>
      </c>
      <c r="B10" s="230">
        <v>5681</v>
      </c>
      <c r="C10" s="231" t="s">
        <v>7497</v>
      </c>
      <c r="D10" s="1">
        <f t="shared" si="0"/>
        <v>7044</v>
      </c>
    </row>
    <row r="11" spans="1:5" x14ac:dyDescent="0.25">
      <c r="A11" s="229" t="s">
        <v>7388</v>
      </c>
      <c r="B11" s="230">
        <v>2175</v>
      </c>
      <c r="C11" s="231" t="s">
        <v>7455</v>
      </c>
      <c r="D11" s="1">
        <f t="shared" si="0"/>
        <v>2697</v>
      </c>
    </row>
    <row r="12" spans="1:5" x14ac:dyDescent="0.25">
      <c r="A12" s="229" t="s">
        <v>7393</v>
      </c>
      <c r="B12" s="230">
        <v>3512</v>
      </c>
      <c r="C12" s="231" t="s">
        <v>7460</v>
      </c>
      <c r="D12" s="1">
        <f t="shared" si="0"/>
        <v>4355</v>
      </c>
    </row>
    <row r="13" spans="1:5" x14ac:dyDescent="0.25">
      <c r="A13" s="229" t="s">
        <v>7389</v>
      </c>
      <c r="B13" s="230">
        <v>1679</v>
      </c>
      <c r="C13" s="231" t="s">
        <v>7456</v>
      </c>
      <c r="D13" s="1">
        <f t="shared" si="0"/>
        <v>2082</v>
      </c>
    </row>
    <row r="14" spans="1:5" x14ac:dyDescent="0.25">
      <c r="A14" s="229" t="s">
        <v>7452</v>
      </c>
      <c r="B14" s="230">
        <v>2817</v>
      </c>
      <c r="C14" s="231" t="s">
        <v>7525</v>
      </c>
      <c r="D14" s="1">
        <f t="shared" si="0"/>
        <v>3493</v>
      </c>
    </row>
    <row r="15" spans="1:5" x14ac:dyDescent="0.25">
      <c r="A15" s="229" t="s">
        <v>7390</v>
      </c>
      <c r="B15" s="230">
        <v>2521</v>
      </c>
      <c r="C15" s="231" t="s">
        <v>7457</v>
      </c>
      <c r="D15" s="1">
        <f t="shared" si="0"/>
        <v>3126</v>
      </c>
    </row>
    <row r="16" spans="1:5" x14ac:dyDescent="0.25">
      <c r="A16" s="229" t="s">
        <v>7392</v>
      </c>
      <c r="B16" s="230">
        <v>3572</v>
      </c>
      <c r="C16" s="231" t="s">
        <v>7459</v>
      </c>
      <c r="D16" s="1">
        <f t="shared" si="0"/>
        <v>4429</v>
      </c>
    </row>
    <row r="17" spans="1:4" x14ac:dyDescent="0.25">
      <c r="A17" s="229" t="s">
        <v>7391</v>
      </c>
      <c r="B17" s="230">
        <v>2077</v>
      </c>
      <c r="C17" s="231" t="s">
        <v>7458</v>
      </c>
      <c r="D17" s="1">
        <f t="shared" si="0"/>
        <v>2575</v>
      </c>
    </row>
    <row r="18" spans="1:4" x14ac:dyDescent="0.25">
      <c r="A18" s="229" t="s">
        <v>7426</v>
      </c>
      <c r="B18" s="230">
        <v>7693</v>
      </c>
      <c r="C18" s="231" t="s">
        <v>7499</v>
      </c>
      <c r="D18" s="1">
        <f t="shared" si="0"/>
        <v>9539</v>
      </c>
    </row>
    <row r="19" spans="1:4" x14ac:dyDescent="0.25">
      <c r="A19" s="229" t="s">
        <v>7438</v>
      </c>
      <c r="B19" s="230">
        <v>8218</v>
      </c>
      <c r="C19" s="231" t="s">
        <v>7511</v>
      </c>
      <c r="D19" s="1">
        <f t="shared" si="0"/>
        <v>10190</v>
      </c>
    </row>
    <row r="20" spans="1:4" x14ac:dyDescent="0.25">
      <c r="A20" s="229" t="s">
        <v>7437</v>
      </c>
      <c r="B20" s="230">
        <v>4201</v>
      </c>
      <c r="C20" s="231" t="s">
        <v>7510</v>
      </c>
      <c r="D20" s="1">
        <f t="shared" si="0"/>
        <v>5209</v>
      </c>
    </row>
    <row r="21" spans="1:4" x14ac:dyDescent="0.25">
      <c r="A21" s="229" t="s">
        <v>7403</v>
      </c>
      <c r="B21" s="230">
        <v>4887</v>
      </c>
      <c r="C21" s="231" t="s">
        <v>7472</v>
      </c>
      <c r="D21" s="1">
        <f t="shared" si="0"/>
        <v>6060</v>
      </c>
    </row>
    <row r="22" spans="1:4" x14ac:dyDescent="0.25">
      <c r="A22" s="229" t="s">
        <v>7407</v>
      </c>
      <c r="B22" s="230">
        <v>3413</v>
      </c>
      <c r="C22" s="231" t="s">
        <v>7476</v>
      </c>
      <c r="D22" s="1">
        <f t="shared" si="0"/>
        <v>4232</v>
      </c>
    </row>
    <row r="23" spans="1:4" x14ac:dyDescent="0.25">
      <c r="A23" s="229" t="s">
        <v>7406</v>
      </c>
      <c r="B23" s="230">
        <v>2754</v>
      </c>
      <c r="C23" s="231" t="s">
        <v>7475</v>
      </c>
      <c r="D23" s="1">
        <f t="shared" si="0"/>
        <v>3415</v>
      </c>
    </row>
    <row r="24" spans="1:4" x14ac:dyDescent="0.25">
      <c r="A24" s="229" t="s">
        <v>7398</v>
      </c>
      <c r="B24" s="230">
        <v>1158</v>
      </c>
      <c r="C24" s="231" t="s">
        <v>7467</v>
      </c>
      <c r="D24" s="1">
        <f t="shared" si="0"/>
        <v>1436</v>
      </c>
    </row>
    <row r="25" spans="1:4" x14ac:dyDescent="0.25">
      <c r="A25" s="229" t="s">
        <v>7402</v>
      </c>
      <c r="B25" s="230">
        <v>11782</v>
      </c>
      <c r="C25" s="231" t="s">
        <v>7471</v>
      </c>
      <c r="D25" s="1">
        <f t="shared" si="0"/>
        <v>14610</v>
      </c>
    </row>
    <row r="26" spans="1:4" x14ac:dyDescent="0.25">
      <c r="A26" s="229" t="s">
        <v>7075</v>
      </c>
      <c r="B26" s="230">
        <v>6256</v>
      </c>
      <c r="C26" s="231" t="s">
        <v>7479</v>
      </c>
      <c r="D26" s="1">
        <f t="shared" si="0"/>
        <v>7757</v>
      </c>
    </row>
    <row r="27" spans="1:4" x14ac:dyDescent="0.25">
      <c r="A27" s="229" t="s">
        <v>7439</v>
      </c>
      <c r="B27" s="230">
        <v>6927</v>
      </c>
      <c r="C27" s="231" t="s">
        <v>7512</v>
      </c>
      <c r="D27" s="1">
        <f t="shared" si="0"/>
        <v>8589</v>
      </c>
    </row>
    <row r="28" spans="1:4" x14ac:dyDescent="0.25">
      <c r="A28" s="229" t="s">
        <v>7419</v>
      </c>
      <c r="B28" s="230">
        <v>2296</v>
      </c>
      <c r="C28" s="231" t="s">
        <v>7492</v>
      </c>
      <c r="D28" s="1">
        <f t="shared" si="0"/>
        <v>2847</v>
      </c>
    </row>
    <row r="29" spans="1:4" x14ac:dyDescent="0.25">
      <c r="A29" s="229" t="s">
        <v>7076</v>
      </c>
      <c r="B29" s="230">
        <v>1649</v>
      </c>
      <c r="C29" s="231" t="s">
        <v>7478</v>
      </c>
      <c r="D29" s="1">
        <f t="shared" si="0"/>
        <v>2045</v>
      </c>
    </row>
    <row r="30" spans="1:4" x14ac:dyDescent="0.25">
      <c r="A30" s="229" t="s">
        <v>7414</v>
      </c>
      <c r="B30" s="230">
        <v>3156</v>
      </c>
      <c r="C30" s="231" t="s">
        <v>7487</v>
      </c>
      <c r="D30" s="1">
        <f t="shared" si="0"/>
        <v>3913</v>
      </c>
    </row>
    <row r="31" spans="1:4" x14ac:dyDescent="0.25">
      <c r="A31" s="229" t="s">
        <v>7422</v>
      </c>
      <c r="B31" s="230">
        <v>3954</v>
      </c>
      <c r="C31" s="231" t="s">
        <v>7495</v>
      </c>
      <c r="D31" s="1">
        <f t="shared" si="0"/>
        <v>4903</v>
      </c>
    </row>
    <row r="32" spans="1:4" x14ac:dyDescent="0.25">
      <c r="A32" s="229" t="s">
        <v>7401</v>
      </c>
      <c r="B32" s="230">
        <v>3327</v>
      </c>
      <c r="C32" s="231" t="s">
        <v>7470</v>
      </c>
      <c r="D32" s="1">
        <f t="shared" si="0"/>
        <v>4125</v>
      </c>
    </row>
    <row r="33" spans="1:4" x14ac:dyDescent="0.25">
      <c r="A33" s="229" t="s">
        <v>7431</v>
      </c>
      <c r="B33" s="230">
        <v>2673</v>
      </c>
      <c r="C33" s="231" t="s">
        <v>7504</v>
      </c>
      <c r="D33" s="1">
        <f t="shared" si="0"/>
        <v>3315</v>
      </c>
    </row>
    <row r="34" spans="1:4" x14ac:dyDescent="0.25">
      <c r="A34" s="229" t="s">
        <v>7430</v>
      </c>
      <c r="B34" s="230">
        <v>3038</v>
      </c>
      <c r="C34" s="231" t="s">
        <v>7503</v>
      </c>
      <c r="D34" s="1">
        <f t="shared" si="0"/>
        <v>3767</v>
      </c>
    </row>
    <row r="35" spans="1:4" x14ac:dyDescent="0.25">
      <c r="A35" s="229" t="s">
        <v>7427</v>
      </c>
      <c r="B35" s="230">
        <v>2014</v>
      </c>
      <c r="C35" s="231" t="s">
        <v>7500</v>
      </c>
      <c r="D35" s="1">
        <f t="shared" si="0"/>
        <v>2497</v>
      </c>
    </row>
    <row r="36" spans="1:4" x14ac:dyDescent="0.25">
      <c r="A36" s="229" t="s">
        <v>7413</v>
      </c>
      <c r="B36" s="230">
        <v>3339</v>
      </c>
      <c r="C36" s="231" t="s">
        <v>7486</v>
      </c>
      <c r="D36" s="1">
        <f t="shared" si="0"/>
        <v>4140</v>
      </c>
    </row>
    <row r="37" spans="1:4" x14ac:dyDescent="0.25">
      <c r="A37" s="229" t="s">
        <v>7395</v>
      </c>
      <c r="B37" s="230">
        <v>1918</v>
      </c>
      <c r="C37" s="231" t="s">
        <v>7463</v>
      </c>
      <c r="D37" s="1">
        <f t="shared" si="0"/>
        <v>2378</v>
      </c>
    </row>
    <row r="38" spans="1:4" x14ac:dyDescent="0.25">
      <c r="A38" s="229" t="s">
        <v>7394</v>
      </c>
      <c r="B38" s="230">
        <v>1918</v>
      </c>
      <c r="C38" s="231" t="s">
        <v>7461</v>
      </c>
      <c r="D38" s="1">
        <f t="shared" si="0"/>
        <v>2378</v>
      </c>
    </row>
    <row r="39" spans="1:4" x14ac:dyDescent="0.25">
      <c r="A39" s="229" t="s">
        <v>7040</v>
      </c>
      <c r="B39" s="230">
        <v>3082</v>
      </c>
      <c r="C39" s="231" t="s">
        <v>7462</v>
      </c>
      <c r="D39" s="1">
        <f t="shared" si="0"/>
        <v>3822</v>
      </c>
    </row>
    <row r="40" spans="1:4" x14ac:dyDescent="0.25">
      <c r="A40" s="229" t="s">
        <v>7396</v>
      </c>
      <c r="B40" s="230">
        <v>1918</v>
      </c>
      <c r="C40" s="231" t="s">
        <v>7465</v>
      </c>
      <c r="D40" s="1">
        <f t="shared" si="0"/>
        <v>2378</v>
      </c>
    </row>
    <row r="41" spans="1:4" x14ac:dyDescent="0.25">
      <c r="A41" s="229" t="s">
        <v>6371</v>
      </c>
      <c r="B41" s="230">
        <v>1918</v>
      </c>
      <c r="C41" s="231" t="s">
        <v>7464</v>
      </c>
      <c r="D41" s="1">
        <f t="shared" si="0"/>
        <v>2378</v>
      </c>
    </row>
    <row r="42" spans="1:4" x14ac:dyDescent="0.25">
      <c r="A42" s="229" t="s">
        <v>7421</v>
      </c>
      <c r="B42" s="230">
        <v>3518</v>
      </c>
      <c r="C42" s="231" t="s">
        <v>7494</v>
      </c>
      <c r="D42" s="1">
        <f t="shared" si="0"/>
        <v>4362</v>
      </c>
    </row>
    <row r="43" spans="1:4" x14ac:dyDescent="0.25">
      <c r="A43" s="229" t="s">
        <v>7436</v>
      </c>
      <c r="B43" s="230">
        <v>3325</v>
      </c>
      <c r="C43" s="231" t="s">
        <v>7509</v>
      </c>
      <c r="D43" s="1">
        <f t="shared" si="0"/>
        <v>4123</v>
      </c>
    </row>
    <row r="44" spans="1:4" x14ac:dyDescent="0.25">
      <c r="A44" s="229" t="s">
        <v>7448</v>
      </c>
      <c r="B44" s="230">
        <v>1677</v>
      </c>
      <c r="C44" s="231" t="s">
        <v>7521</v>
      </c>
      <c r="D44" s="1">
        <f t="shared" si="0"/>
        <v>2079</v>
      </c>
    </row>
    <row r="45" spans="1:4" x14ac:dyDescent="0.25">
      <c r="A45" s="229" t="s">
        <v>7451</v>
      </c>
      <c r="B45" s="230">
        <v>3307</v>
      </c>
      <c r="C45" s="231" t="s">
        <v>7524</v>
      </c>
      <c r="D45" s="1">
        <f t="shared" si="0"/>
        <v>4101</v>
      </c>
    </row>
    <row r="46" spans="1:4" x14ac:dyDescent="0.25">
      <c r="A46" s="229" t="s">
        <v>7412</v>
      </c>
      <c r="B46" s="230">
        <v>2601</v>
      </c>
      <c r="C46" s="231" t="s">
        <v>7485</v>
      </c>
      <c r="D46" s="1">
        <f t="shared" si="0"/>
        <v>3225</v>
      </c>
    </row>
    <row r="47" spans="1:4" x14ac:dyDescent="0.25">
      <c r="A47" s="229" t="s">
        <v>7444</v>
      </c>
      <c r="B47" s="230">
        <v>2100</v>
      </c>
      <c r="C47" s="231" t="s">
        <v>7517</v>
      </c>
      <c r="D47" s="1">
        <f t="shared" si="0"/>
        <v>2604</v>
      </c>
    </row>
    <row r="48" spans="1:4" x14ac:dyDescent="0.25">
      <c r="A48" s="229" t="s">
        <v>7445</v>
      </c>
      <c r="B48" s="230">
        <v>2100</v>
      </c>
      <c r="C48" s="231" t="s">
        <v>7518</v>
      </c>
      <c r="D48" s="1">
        <f t="shared" si="0"/>
        <v>2604</v>
      </c>
    </row>
    <row r="49" spans="1:4" x14ac:dyDescent="0.25">
      <c r="A49" s="229" t="s">
        <v>7442</v>
      </c>
      <c r="B49" s="230">
        <v>2700</v>
      </c>
      <c r="C49" s="231" t="s">
        <v>7515</v>
      </c>
      <c r="D49" s="1">
        <f t="shared" si="0"/>
        <v>3348</v>
      </c>
    </row>
    <row r="50" spans="1:4" x14ac:dyDescent="0.25">
      <c r="A50" s="229" t="s">
        <v>7443</v>
      </c>
      <c r="B50" s="230">
        <v>2700</v>
      </c>
      <c r="C50" s="231" t="s">
        <v>7516</v>
      </c>
      <c r="D50" s="1">
        <f t="shared" si="0"/>
        <v>3348</v>
      </c>
    </row>
    <row r="51" spans="1:4" x14ac:dyDescent="0.25">
      <c r="A51" s="229" t="s">
        <v>7420</v>
      </c>
      <c r="B51" s="230">
        <v>2954</v>
      </c>
      <c r="C51" s="231" t="s">
        <v>7493</v>
      </c>
      <c r="D51" s="1">
        <f t="shared" si="0"/>
        <v>3663</v>
      </c>
    </row>
    <row r="52" spans="1:4" x14ac:dyDescent="0.25">
      <c r="A52" s="229" t="s">
        <v>7425</v>
      </c>
      <c r="B52" s="230">
        <v>4766</v>
      </c>
      <c r="C52" s="231" t="s">
        <v>7498</v>
      </c>
      <c r="D52" s="1">
        <f t="shared" si="0"/>
        <v>5910</v>
      </c>
    </row>
    <row r="53" spans="1:4" x14ac:dyDescent="0.25">
      <c r="A53" s="229" t="s">
        <v>7405</v>
      </c>
      <c r="B53" s="230">
        <v>8903</v>
      </c>
      <c r="C53" s="231" t="s">
        <v>7474</v>
      </c>
      <c r="D53" s="1">
        <f t="shared" si="0"/>
        <v>11040</v>
      </c>
    </row>
    <row r="54" spans="1:4" x14ac:dyDescent="0.25">
      <c r="A54" s="229" t="s">
        <v>7404</v>
      </c>
      <c r="B54" s="230">
        <v>8405</v>
      </c>
      <c r="C54" s="231" t="s">
        <v>7473</v>
      </c>
      <c r="D54" s="1">
        <f t="shared" si="0"/>
        <v>10422</v>
      </c>
    </row>
    <row r="55" spans="1:4" x14ac:dyDescent="0.25">
      <c r="A55" s="229" t="s">
        <v>7433</v>
      </c>
      <c r="B55" s="230">
        <v>3959</v>
      </c>
      <c r="C55" s="231" t="s">
        <v>7506</v>
      </c>
      <c r="D55" s="1">
        <f t="shared" si="0"/>
        <v>4909</v>
      </c>
    </row>
    <row r="56" spans="1:4" x14ac:dyDescent="0.25">
      <c r="A56" s="229" t="s">
        <v>7434</v>
      </c>
      <c r="B56" s="230">
        <v>3959</v>
      </c>
      <c r="C56" s="231" t="s">
        <v>7507</v>
      </c>
      <c r="D56" s="1">
        <f t="shared" si="0"/>
        <v>4909</v>
      </c>
    </row>
    <row r="57" spans="1:4" x14ac:dyDescent="0.25">
      <c r="A57" s="229" t="s">
        <v>7432</v>
      </c>
      <c r="B57" s="230">
        <v>3959</v>
      </c>
      <c r="C57" s="231" t="s">
        <v>7505</v>
      </c>
      <c r="D57" s="1">
        <f t="shared" si="0"/>
        <v>4909</v>
      </c>
    </row>
    <row r="58" spans="1:4" x14ac:dyDescent="0.25">
      <c r="A58" s="229" t="s">
        <v>7400</v>
      </c>
      <c r="B58" s="230">
        <v>1967</v>
      </c>
      <c r="C58" s="231" t="s">
        <v>7469</v>
      </c>
      <c r="D58" s="1">
        <f t="shared" si="0"/>
        <v>2439</v>
      </c>
    </row>
    <row r="59" spans="1:4" x14ac:dyDescent="0.25">
      <c r="A59" s="229" t="s">
        <v>7409</v>
      </c>
      <c r="B59" s="230">
        <v>8659</v>
      </c>
      <c r="C59" s="231" t="s">
        <v>7480</v>
      </c>
      <c r="D59" s="1">
        <f t="shared" si="0"/>
        <v>10737</v>
      </c>
    </row>
    <row r="60" spans="1:4" x14ac:dyDescent="0.25">
      <c r="A60" s="229" t="s">
        <v>7399</v>
      </c>
      <c r="B60" s="230">
        <v>2353</v>
      </c>
      <c r="C60" s="231" t="s">
        <v>7468</v>
      </c>
      <c r="D60" s="1">
        <f t="shared" si="0"/>
        <v>2918</v>
      </c>
    </row>
    <row r="61" spans="1:4" x14ac:dyDescent="0.25">
      <c r="A61" s="229" t="s">
        <v>7387</v>
      </c>
      <c r="B61" s="230">
        <v>6135</v>
      </c>
      <c r="C61" s="231" t="s">
        <v>7454</v>
      </c>
      <c r="D61" s="1">
        <f t="shared" si="0"/>
        <v>7607</v>
      </c>
    </row>
    <row r="62" spans="1:4" x14ac:dyDescent="0.25">
      <c r="A62" s="229" t="s">
        <v>7423</v>
      </c>
      <c r="B62" s="230">
        <v>2578</v>
      </c>
      <c r="C62" s="231" t="s">
        <v>7496</v>
      </c>
      <c r="D62" s="1">
        <f t="shared" si="0"/>
        <v>3197</v>
      </c>
    </row>
    <row r="63" spans="1:4" x14ac:dyDescent="0.25">
      <c r="A63" s="229" t="s">
        <v>6923</v>
      </c>
      <c r="B63" s="230">
        <v>1941</v>
      </c>
      <c r="C63" s="231" t="s">
        <v>7482</v>
      </c>
      <c r="D63" s="1">
        <f t="shared" si="0"/>
        <v>2407</v>
      </c>
    </row>
    <row r="64" spans="1:4" x14ac:dyDescent="0.25">
      <c r="A64" s="229" t="s">
        <v>7429</v>
      </c>
      <c r="B64" s="230">
        <v>10159</v>
      </c>
      <c r="C64" s="231" t="s">
        <v>7502</v>
      </c>
      <c r="D64" s="1">
        <f t="shared" si="0"/>
        <v>12597</v>
      </c>
    </row>
    <row r="65" spans="1:4" x14ac:dyDescent="0.25">
      <c r="A65" s="229" t="s">
        <v>7428</v>
      </c>
      <c r="B65" s="230">
        <v>9803</v>
      </c>
      <c r="C65" s="231" t="s">
        <v>7501</v>
      </c>
      <c r="D65" s="1">
        <f t="shared" si="0"/>
        <v>12156</v>
      </c>
    </row>
    <row r="66" spans="1:4" x14ac:dyDescent="0.25">
      <c r="A66" s="229" t="s">
        <v>6922</v>
      </c>
      <c r="B66" s="230">
        <v>2131</v>
      </c>
      <c r="C66" s="231" t="s">
        <v>7481</v>
      </c>
      <c r="D66" s="1">
        <f t="shared" si="0"/>
        <v>2642</v>
      </c>
    </row>
    <row r="67" spans="1:4" x14ac:dyDescent="0.25">
      <c r="A67" s="229" t="s">
        <v>7417</v>
      </c>
      <c r="B67" s="230">
        <v>4207</v>
      </c>
      <c r="C67" s="231" t="s">
        <v>7490</v>
      </c>
      <c r="D67" s="1">
        <f t="shared" ref="D67:D88" si="1">B67*E$1</f>
        <v>5217</v>
      </c>
    </row>
    <row r="68" spans="1:4" x14ac:dyDescent="0.25">
      <c r="A68" s="229" t="s">
        <v>7415</v>
      </c>
      <c r="B68" s="230">
        <v>2474</v>
      </c>
      <c r="C68" s="231" t="s">
        <v>7488</v>
      </c>
      <c r="D68" s="1">
        <f t="shared" si="1"/>
        <v>3068</v>
      </c>
    </row>
    <row r="69" spans="1:4" x14ac:dyDescent="0.25">
      <c r="A69" s="229" t="s">
        <v>7416</v>
      </c>
      <c r="B69" s="230">
        <v>5792</v>
      </c>
      <c r="C69" s="231" t="s">
        <v>7489</v>
      </c>
      <c r="D69" s="1">
        <f t="shared" si="1"/>
        <v>7182</v>
      </c>
    </row>
    <row r="70" spans="1:4" x14ac:dyDescent="0.25">
      <c r="A70" s="229" t="s">
        <v>7441</v>
      </c>
      <c r="B70" s="230">
        <v>1191</v>
      </c>
      <c r="C70" s="231" t="s">
        <v>7514</v>
      </c>
      <c r="D70" s="1">
        <f t="shared" si="1"/>
        <v>1477</v>
      </c>
    </row>
    <row r="71" spans="1:4" x14ac:dyDescent="0.25">
      <c r="A71" s="229" t="s">
        <v>7440</v>
      </c>
      <c r="B71" s="230">
        <v>1191</v>
      </c>
      <c r="C71" s="231" t="s">
        <v>7513</v>
      </c>
      <c r="D71" s="1">
        <f t="shared" si="1"/>
        <v>1477</v>
      </c>
    </row>
    <row r="72" spans="1:4" x14ac:dyDescent="0.25">
      <c r="A72" s="229" t="s">
        <v>7450</v>
      </c>
      <c r="B72" s="230">
        <v>8978</v>
      </c>
      <c r="C72" s="231" t="s">
        <v>7523</v>
      </c>
      <c r="D72" s="1">
        <f t="shared" si="1"/>
        <v>11133</v>
      </c>
    </row>
    <row r="73" spans="1:4" x14ac:dyDescent="0.25">
      <c r="A73" s="229" t="s">
        <v>7411</v>
      </c>
      <c r="B73" s="230">
        <v>2803</v>
      </c>
      <c r="C73" s="231" t="s">
        <v>7484</v>
      </c>
      <c r="D73" s="1">
        <f t="shared" si="1"/>
        <v>3476</v>
      </c>
    </row>
    <row r="74" spans="1:4" x14ac:dyDescent="0.25">
      <c r="A74" s="229" t="s">
        <v>7447</v>
      </c>
      <c r="B74" s="230">
        <v>5154</v>
      </c>
      <c r="C74" s="231" t="s">
        <v>7520</v>
      </c>
      <c r="D74" s="1">
        <f t="shared" si="1"/>
        <v>6391</v>
      </c>
    </row>
    <row r="75" spans="1:4" x14ac:dyDescent="0.25">
      <c r="A75" s="229" t="s">
        <v>7527</v>
      </c>
      <c r="B75" s="230">
        <f>550*1.35</f>
        <v>743</v>
      </c>
      <c r="C75" s="231" t="s">
        <v>7467</v>
      </c>
      <c r="D75" s="1">
        <f t="shared" si="1"/>
        <v>921</v>
      </c>
    </row>
    <row r="76" spans="1:4" x14ac:dyDescent="0.25">
      <c r="A76" s="229" t="s">
        <v>7528</v>
      </c>
      <c r="B76" s="230">
        <f>1190*1.35</f>
        <v>1607</v>
      </c>
      <c r="C76" s="231" t="s">
        <v>7529</v>
      </c>
      <c r="D76" s="1">
        <f t="shared" si="1"/>
        <v>1993</v>
      </c>
    </row>
    <row r="77" spans="1:4" x14ac:dyDescent="0.25">
      <c r="A77" s="229" t="s">
        <v>7407</v>
      </c>
      <c r="B77" s="230">
        <f>1990*1.35</f>
        <v>2687</v>
      </c>
      <c r="C77" s="231" t="s">
        <v>7530</v>
      </c>
      <c r="D77" s="1">
        <f t="shared" si="1"/>
        <v>3332</v>
      </c>
    </row>
    <row r="78" spans="1:4" x14ac:dyDescent="0.25">
      <c r="A78" s="229" t="s">
        <v>7531</v>
      </c>
      <c r="B78" s="230">
        <f>2800*1.35</f>
        <v>3780</v>
      </c>
      <c r="C78" s="231" t="s">
        <v>7532</v>
      </c>
      <c r="D78" s="1">
        <f t="shared" si="1"/>
        <v>4687</v>
      </c>
    </row>
    <row r="79" spans="1:4" x14ac:dyDescent="0.25">
      <c r="A79" s="229" t="s">
        <v>7533</v>
      </c>
      <c r="B79" s="230">
        <f>4900*1.35</f>
        <v>6615</v>
      </c>
      <c r="C79" s="231" t="s">
        <v>7534</v>
      </c>
      <c r="D79" s="1">
        <f t="shared" si="1"/>
        <v>8203</v>
      </c>
    </row>
    <row r="80" spans="1:4" x14ac:dyDescent="0.25">
      <c r="A80" s="232" t="s">
        <v>7551</v>
      </c>
      <c r="B80" s="230">
        <f>2250*1.354</f>
        <v>3047</v>
      </c>
      <c r="C80" s="231" t="s">
        <v>7535</v>
      </c>
      <c r="D80" s="1">
        <f t="shared" si="1"/>
        <v>3778</v>
      </c>
    </row>
    <row r="81" spans="1:4" x14ac:dyDescent="0.25">
      <c r="A81" s="229" t="s">
        <v>7536</v>
      </c>
      <c r="B81" s="230">
        <f>2590*1.35</f>
        <v>3497</v>
      </c>
      <c r="C81" s="231" t="s">
        <v>7535</v>
      </c>
      <c r="D81" s="1">
        <f t="shared" si="1"/>
        <v>4336</v>
      </c>
    </row>
    <row r="82" spans="1:4" x14ac:dyDescent="0.25">
      <c r="A82" s="229" t="s">
        <v>7537</v>
      </c>
      <c r="B82" s="230">
        <f>2800*1.354</f>
        <v>3791</v>
      </c>
      <c r="C82" s="231" t="s">
        <v>7538</v>
      </c>
      <c r="D82" s="1">
        <f t="shared" si="1"/>
        <v>4701</v>
      </c>
    </row>
    <row r="83" spans="1:4" x14ac:dyDescent="0.25">
      <c r="A83" s="229" t="s">
        <v>7539</v>
      </c>
      <c r="B83" s="230">
        <f>2800*1.35</f>
        <v>3780</v>
      </c>
      <c r="C83" s="231" t="s">
        <v>7540</v>
      </c>
      <c r="D83" s="1">
        <f t="shared" si="1"/>
        <v>4687</v>
      </c>
    </row>
    <row r="84" spans="1:4" x14ac:dyDescent="0.25">
      <c r="A84" s="229" t="s">
        <v>7541</v>
      </c>
      <c r="B84" s="230">
        <f>2660*1.35</f>
        <v>3591</v>
      </c>
      <c r="C84" s="231" t="s">
        <v>7542</v>
      </c>
      <c r="D84" s="1">
        <f t="shared" si="1"/>
        <v>4453</v>
      </c>
    </row>
    <row r="85" spans="1:4" x14ac:dyDescent="0.25">
      <c r="A85" s="229" t="s">
        <v>7543</v>
      </c>
      <c r="B85" s="230">
        <f>1490*1.35</f>
        <v>2012</v>
      </c>
      <c r="C85" s="231" t="s">
        <v>7544</v>
      </c>
      <c r="D85" s="1">
        <f t="shared" si="1"/>
        <v>2495</v>
      </c>
    </row>
    <row r="86" spans="1:4" x14ac:dyDescent="0.25">
      <c r="A86" s="229" t="s">
        <v>7545</v>
      </c>
      <c r="B86" s="230">
        <v>2012</v>
      </c>
      <c r="C86" s="231" t="s">
        <v>7546</v>
      </c>
      <c r="D86" s="1">
        <f t="shared" si="1"/>
        <v>2495</v>
      </c>
    </row>
    <row r="87" spans="1:4" x14ac:dyDescent="0.25">
      <c r="A87" s="229" t="s">
        <v>7547</v>
      </c>
      <c r="B87" s="230">
        <f>1550*1.35</f>
        <v>2093</v>
      </c>
      <c r="C87" s="231" t="s">
        <v>7548</v>
      </c>
      <c r="D87" s="1">
        <f t="shared" si="1"/>
        <v>2595</v>
      </c>
    </row>
    <row r="88" spans="1:4" x14ac:dyDescent="0.25">
      <c r="A88" s="229" t="s">
        <v>7549</v>
      </c>
      <c r="B88" s="230">
        <f>590*1.35</f>
        <v>797</v>
      </c>
      <c r="C88" s="231" t="s">
        <v>7550</v>
      </c>
      <c r="D88" s="1">
        <f t="shared" si="1"/>
        <v>988</v>
      </c>
    </row>
    <row r="89" spans="1:4" x14ac:dyDescent="0.25">
      <c r="A89" s="229"/>
      <c r="B89" s="230"/>
      <c r="C89" s="231"/>
    </row>
    <row r="90" spans="1:4" x14ac:dyDescent="0.25">
      <c r="A90" s="229"/>
      <c r="B90" s="230"/>
      <c r="C90" s="231"/>
    </row>
    <row r="91" spans="1:4" x14ac:dyDescent="0.25">
      <c r="A91" s="229"/>
      <c r="B91" s="230"/>
      <c r="C91" s="231"/>
    </row>
    <row r="92" spans="1:4" x14ac:dyDescent="0.25">
      <c r="A92" s="229"/>
      <c r="B92" s="230"/>
      <c r="C92" s="231"/>
    </row>
    <row r="93" spans="1:4" x14ac:dyDescent="0.25">
      <c r="A93" s="229"/>
      <c r="B93" s="230"/>
      <c r="C93" s="231"/>
    </row>
    <row r="94" spans="1:4" x14ac:dyDescent="0.25">
      <c r="A94" s="229"/>
      <c r="B94" s="230"/>
      <c r="C94" s="231"/>
    </row>
    <row r="95" spans="1:4" x14ac:dyDescent="0.25">
      <c r="A95" s="229"/>
      <c r="B95" s="230"/>
      <c r="C95" s="231"/>
    </row>
    <row r="96" spans="1:4" x14ac:dyDescent="0.25">
      <c r="A96" s="229"/>
      <c r="B96" s="230"/>
      <c r="C96" s="231"/>
    </row>
  </sheetData>
  <sortState xmlns:xlrd2="http://schemas.microsoft.com/office/spreadsheetml/2017/richdata2" ref="A2:C74">
    <sortCondition ref="A1"/>
  </sortState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92D050"/>
  </sheetPr>
  <dimension ref="A1:E34"/>
  <sheetViews>
    <sheetView topLeftCell="A16" workbookViewId="0">
      <selection activeCell="D1" sqref="D1:D1048576"/>
    </sheetView>
  </sheetViews>
  <sheetFormatPr defaultRowHeight="15" x14ac:dyDescent="0.25"/>
  <cols>
    <col min="1" max="1" width="48.7109375" bestFit="1" customWidth="1"/>
    <col min="3" max="3" width="11.28515625" bestFit="1" customWidth="1"/>
    <col min="4" max="4" width="9.140625" style="178"/>
  </cols>
  <sheetData>
    <row r="1" spans="1:5" x14ac:dyDescent="0.25">
      <c r="A1" s="2" t="s">
        <v>7175</v>
      </c>
      <c r="B1" s="14" t="s">
        <v>6322</v>
      </c>
      <c r="C1" s="227" t="s">
        <v>7176</v>
      </c>
      <c r="D1" s="177" t="s">
        <v>7576</v>
      </c>
      <c r="E1">
        <v>1.24</v>
      </c>
    </row>
    <row r="2" spans="1:5" x14ac:dyDescent="0.25">
      <c r="A2" t="s">
        <v>7342</v>
      </c>
      <c r="B2" s="1">
        <v>1015</v>
      </c>
      <c r="C2" s="228" t="s">
        <v>7343</v>
      </c>
      <c r="D2" s="178">
        <f>B2*E$1</f>
        <v>1259</v>
      </c>
    </row>
    <row r="3" spans="1:5" x14ac:dyDescent="0.25">
      <c r="A3" t="s">
        <v>7344</v>
      </c>
      <c r="B3" s="1">
        <v>506</v>
      </c>
      <c r="C3" s="228" t="s">
        <v>7345</v>
      </c>
      <c r="D3" s="178">
        <f t="shared" ref="D3:D24" si="0">B3*E$1</f>
        <v>627</v>
      </c>
    </row>
    <row r="4" spans="1:5" x14ac:dyDescent="0.25">
      <c r="A4" t="s">
        <v>7346</v>
      </c>
      <c r="B4" s="1">
        <v>506</v>
      </c>
      <c r="C4" s="228" t="s">
        <v>7347</v>
      </c>
      <c r="D4" s="178">
        <f t="shared" si="0"/>
        <v>627</v>
      </c>
    </row>
    <row r="5" spans="1:5" x14ac:dyDescent="0.25">
      <c r="A5" s="21" t="s">
        <v>7348</v>
      </c>
      <c r="B5" s="1">
        <v>361</v>
      </c>
      <c r="C5" s="228" t="s">
        <v>7349</v>
      </c>
      <c r="D5" s="178">
        <f t="shared" si="0"/>
        <v>448</v>
      </c>
    </row>
    <row r="6" spans="1:5" x14ac:dyDescent="0.25">
      <c r="A6" t="s">
        <v>7350</v>
      </c>
      <c r="B6" s="1">
        <v>805</v>
      </c>
      <c r="C6" s="228" t="s">
        <v>7351</v>
      </c>
      <c r="D6" s="178">
        <f t="shared" si="0"/>
        <v>998</v>
      </c>
    </row>
    <row r="7" spans="1:5" x14ac:dyDescent="0.25">
      <c r="A7" t="s">
        <v>7352</v>
      </c>
      <c r="B7" s="1">
        <v>321</v>
      </c>
      <c r="C7" s="228" t="s">
        <v>7353</v>
      </c>
      <c r="D7" s="178">
        <f t="shared" si="0"/>
        <v>398</v>
      </c>
    </row>
    <row r="8" spans="1:5" x14ac:dyDescent="0.25">
      <c r="A8" t="s">
        <v>7354</v>
      </c>
      <c r="B8" s="1">
        <v>8869</v>
      </c>
      <c r="C8" s="228" t="s">
        <v>7355</v>
      </c>
      <c r="D8" s="178">
        <f t="shared" si="0"/>
        <v>10998</v>
      </c>
    </row>
    <row r="9" spans="1:5" x14ac:dyDescent="0.25">
      <c r="A9" t="s">
        <v>7356</v>
      </c>
      <c r="B9" s="1">
        <v>5919</v>
      </c>
      <c r="C9" s="228" t="s">
        <v>7357</v>
      </c>
      <c r="D9" s="178">
        <f t="shared" si="0"/>
        <v>7340</v>
      </c>
    </row>
    <row r="10" spans="1:5" x14ac:dyDescent="0.25">
      <c r="A10" t="s">
        <v>7358</v>
      </c>
      <c r="B10" s="1">
        <v>3255</v>
      </c>
      <c r="C10" s="228" t="s">
        <v>7359</v>
      </c>
      <c r="D10" s="178">
        <f t="shared" si="0"/>
        <v>4036</v>
      </c>
    </row>
    <row r="11" spans="1:5" x14ac:dyDescent="0.25">
      <c r="A11" t="s">
        <v>7360</v>
      </c>
      <c r="B11" s="1">
        <v>1329</v>
      </c>
      <c r="C11" s="228" t="s">
        <v>7361</v>
      </c>
      <c r="D11" s="178">
        <f t="shared" si="0"/>
        <v>1648</v>
      </c>
    </row>
    <row r="12" spans="1:5" x14ac:dyDescent="0.25">
      <c r="A12" t="s">
        <v>7362</v>
      </c>
      <c r="B12" s="1">
        <v>7949</v>
      </c>
      <c r="C12" s="228" t="s">
        <v>7363</v>
      </c>
      <c r="D12" s="178">
        <f t="shared" si="0"/>
        <v>9857</v>
      </c>
    </row>
    <row r="13" spans="1:5" x14ac:dyDescent="0.25">
      <c r="A13" t="s">
        <v>7364</v>
      </c>
      <c r="B13" s="1">
        <v>2417</v>
      </c>
      <c r="C13" s="228" t="s">
        <v>7365</v>
      </c>
      <c r="D13" s="178">
        <f t="shared" si="0"/>
        <v>2997</v>
      </c>
    </row>
    <row r="14" spans="1:5" x14ac:dyDescent="0.25">
      <c r="A14" t="s">
        <v>7366</v>
      </c>
      <c r="B14" s="1">
        <v>696</v>
      </c>
      <c r="C14" s="228" t="s">
        <v>7367</v>
      </c>
      <c r="D14" s="178">
        <f t="shared" si="0"/>
        <v>863</v>
      </c>
    </row>
    <row r="15" spans="1:5" x14ac:dyDescent="0.25">
      <c r="A15" t="s">
        <v>7368</v>
      </c>
      <c r="B15" s="1">
        <v>649</v>
      </c>
      <c r="C15" s="228" t="s">
        <v>7369</v>
      </c>
      <c r="D15" s="178">
        <f t="shared" si="0"/>
        <v>805</v>
      </c>
    </row>
    <row r="16" spans="1:5" x14ac:dyDescent="0.25">
      <c r="A16" t="s">
        <v>7370</v>
      </c>
      <c r="B16" s="1">
        <v>1986</v>
      </c>
      <c r="C16" s="228" t="s">
        <v>7371</v>
      </c>
      <c r="D16" s="178">
        <f t="shared" si="0"/>
        <v>2463</v>
      </c>
    </row>
    <row r="17" spans="1:4" x14ac:dyDescent="0.25">
      <c r="A17" t="s">
        <v>7372</v>
      </c>
      <c r="B17" s="1">
        <v>2535</v>
      </c>
      <c r="C17" s="228" t="s">
        <v>7373</v>
      </c>
      <c r="D17" s="178">
        <f t="shared" si="0"/>
        <v>3143</v>
      </c>
    </row>
    <row r="18" spans="1:4" x14ac:dyDescent="0.25">
      <c r="A18" t="s">
        <v>7374</v>
      </c>
      <c r="B18" s="1">
        <v>2490</v>
      </c>
      <c r="C18" s="228" t="s">
        <v>7375</v>
      </c>
      <c r="D18" s="178">
        <f t="shared" si="0"/>
        <v>3088</v>
      </c>
    </row>
    <row r="19" spans="1:4" x14ac:dyDescent="0.25">
      <c r="A19" t="s">
        <v>7376</v>
      </c>
      <c r="B19" s="1">
        <v>2874</v>
      </c>
      <c r="C19" s="228" t="s">
        <v>7377</v>
      </c>
      <c r="D19" s="178">
        <f t="shared" si="0"/>
        <v>3564</v>
      </c>
    </row>
    <row r="20" spans="1:4" x14ac:dyDescent="0.25">
      <c r="A20" t="s">
        <v>7378</v>
      </c>
      <c r="B20" s="1">
        <v>531</v>
      </c>
      <c r="C20" s="228">
        <v>46100</v>
      </c>
      <c r="D20" s="178">
        <f t="shared" si="0"/>
        <v>658</v>
      </c>
    </row>
    <row r="21" spans="1:4" x14ac:dyDescent="0.25">
      <c r="A21" t="s">
        <v>7379</v>
      </c>
      <c r="B21" s="1">
        <v>4650</v>
      </c>
      <c r="C21" s="228" t="s">
        <v>7380</v>
      </c>
      <c r="D21" s="178">
        <f t="shared" si="0"/>
        <v>5766</v>
      </c>
    </row>
    <row r="22" spans="1:4" x14ac:dyDescent="0.25">
      <c r="A22" t="s">
        <v>7381</v>
      </c>
      <c r="B22" s="1">
        <v>4031</v>
      </c>
      <c r="C22" s="228" t="s">
        <v>7382</v>
      </c>
      <c r="D22" s="178">
        <f t="shared" si="0"/>
        <v>4998</v>
      </c>
    </row>
    <row r="23" spans="1:4" x14ac:dyDescent="0.25">
      <c r="A23" t="s">
        <v>7383</v>
      </c>
      <c r="B23" s="1">
        <v>7835</v>
      </c>
      <c r="C23" s="228" t="s">
        <v>7384</v>
      </c>
      <c r="D23" s="178">
        <f t="shared" si="0"/>
        <v>9715</v>
      </c>
    </row>
    <row r="24" spans="1:4" x14ac:dyDescent="0.25">
      <c r="A24" t="s">
        <v>7385</v>
      </c>
      <c r="B24" s="1">
        <v>947</v>
      </c>
      <c r="C24" s="228" t="s">
        <v>7386</v>
      </c>
      <c r="D24" s="178">
        <f t="shared" si="0"/>
        <v>1174</v>
      </c>
    </row>
    <row r="25" spans="1:4" x14ac:dyDescent="0.25">
      <c r="B25" s="1"/>
      <c r="C25" s="228"/>
    </row>
    <row r="26" spans="1:4" x14ac:dyDescent="0.25">
      <c r="B26" s="1"/>
      <c r="C26" s="228"/>
    </row>
    <row r="27" spans="1:4" x14ac:dyDescent="0.25">
      <c r="B27" s="1"/>
      <c r="C27" s="228"/>
    </row>
    <row r="28" spans="1:4" x14ac:dyDescent="0.25">
      <c r="B28" s="1"/>
      <c r="C28" s="228"/>
    </row>
    <row r="29" spans="1:4" x14ac:dyDescent="0.25">
      <c r="B29" s="1"/>
      <c r="C29" s="228"/>
    </row>
    <row r="30" spans="1:4" x14ac:dyDescent="0.25">
      <c r="B30" s="1"/>
      <c r="C30" s="226"/>
    </row>
    <row r="31" spans="1:4" x14ac:dyDescent="0.25">
      <c r="B31" s="1"/>
      <c r="C31" s="226"/>
    </row>
    <row r="32" spans="1:4" x14ac:dyDescent="0.25">
      <c r="B32" s="1"/>
      <c r="C32" s="228"/>
    </row>
    <row r="33" spans="2:3" x14ac:dyDescent="0.25">
      <c r="B33" s="1"/>
      <c r="C33" s="226"/>
    </row>
    <row r="34" spans="2:3" x14ac:dyDescent="0.25">
      <c r="B34" s="1"/>
      <c r="C34" s="226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F251"/>
  <sheetViews>
    <sheetView workbookViewId="0">
      <pane ySplit="1" topLeftCell="A215" activePane="bottomLeft" state="frozen"/>
      <selection pane="bottomLeft" activeCell="B171" sqref="B171:E171"/>
    </sheetView>
  </sheetViews>
  <sheetFormatPr defaultRowHeight="15" x14ac:dyDescent="0.25"/>
  <cols>
    <col min="1" max="1" width="3.140625" customWidth="1"/>
    <col min="2" max="2" width="33.85546875" bestFit="1" customWidth="1"/>
    <col min="3" max="3" width="9.140625" style="1"/>
    <col min="5" max="5" width="11.5703125" bestFit="1" customWidth="1"/>
    <col min="6" max="7" width="3.5703125" customWidth="1"/>
  </cols>
  <sheetData>
    <row r="2" spans="1:6" x14ac:dyDescent="0.25">
      <c r="B2" s="131"/>
      <c r="C2" s="145"/>
      <c r="D2" s="145"/>
      <c r="E2" s="131"/>
    </row>
    <row r="3" spans="1:6" x14ac:dyDescent="0.25">
      <c r="A3" s="12"/>
      <c r="B3" s="131" t="s">
        <v>6462</v>
      </c>
      <c r="C3" s="145">
        <v>336</v>
      </c>
      <c r="D3" s="145" t="s">
        <v>44</v>
      </c>
      <c r="E3" s="131" t="s">
        <v>2</v>
      </c>
      <c r="F3" s="12"/>
    </row>
    <row r="4" spans="1:6" x14ac:dyDescent="0.25">
      <c r="A4" s="12"/>
      <c r="B4" s="131" t="s">
        <v>6117</v>
      </c>
      <c r="C4" s="145">
        <v>365</v>
      </c>
      <c r="D4" s="145" t="s">
        <v>44</v>
      </c>
      <c r="E4" s="131" t="s">
        <v>2</v>
      </c>
      <c r="F4" s="12"/>
    </row>
    <row r="5" spans="1:6" x14ac:dyDescent="0.25">
      <c r="A5" s="12"/>
      <c r="B5" s="131" t="s">
        <v>6226</v>
      </c>
      <c r="C5" s="145">
        <v>402</v>
      </c>
      <c r="D5" s="145" t="s">
        <v>44</v>
      </c>
      <c r="E5" s="131" t="s">
        <v>2</v>
      </c>
      <c r="F5" s="12"/>
    </row>
    <row r="6" spans="1:6" x14ac:dyDescent="0.25">
      <c r="A6" s="12"/>
      <c r="B6" s="131" t="s">
        <v>6116</v>
      </c>
      <c r="C6" s="145">
        <v>338</v>
      </c>
      <c r="D6" s="145" t="s">
        <v>44</v>
      </c>
      <c r="E6" s="131" t="s">
        <v>2</v>
      </c>
      <c r="F6" s="12"/>
    </row>
    <row r="7" spans="1:6" x14ac:dyDescent="0.25">
      <c r="A7" s="12"/>
      <c r="B7" s="131" t="s">
        <v>6200</v>
      </c>
      <c r="C7" s="145">
        <v>414</v>
      </c>
      <c r="D7" s="145" t="s">
        <v>44</v>
      </c>
      <c r="E7" s="131" t="s">
        <v>2</v>
      </c>
      <c r="F7" s="12"/>
    </row>
    <row r="8" spans="1:6" x14ac:dyDescent="0.25">
      <c r="A8" s="12"/>
      <c r="B8" s="131" t="s">
        <v>6201</v>
      </c>
      <c r="C8" s="145">
        <v>292</v>
      </c>
      <c r="D8" s="145" t="s">
        <v>44</v>
      </c>
      <c r="E8" s="131" t="s">
        <v>2</v>
      </c>
      <c r="F8" s="12"/>
    </row>
    <row r="9" spans="1:6" x14ac:dyDescent="0.25">
      <c r="A9" s="12"/>
      <c r="B9" s="131" t="s">
        <v>6059</v>
      </c>
      <c r="C9" s="145">
        <v>698</v>
      </c>
      <c r="D9" s="145" t="s">
        <v>44</v>
      </c>
      <c r="E9" s="131" t="s">
        <v>2</v>
      </c>
      <c r="F9" s="12"/>
    </row>
    <row r="10" spans="1:6" x14ac:dyDescent="0.25">
      <c r="A10" s="12"/>
      <c r="B10" s="131" t="s">
        <v>6915</v>
      </c>
      <c r="C10" s="145">
        <v>2755</v>
      </c>
      <c r="D10" s="145" t="s">
        <v>44</v>
      </c>
      <c r="E10" s="131" t="s">
        <v>2</v>
      </c>
      <c r="F10" s="12"/>
    </row>
    <row r="11" spans="1:6" x14ac:dyDescent="0.25">
      <c r="A11" s="12"/>
      <c r="B11" s="131" t="s">
        <v>6397</v>
      </c>
      <c r="C11" s="145">
        <v>408</v>
      </c>
      <c r="D11" s="145" t="s">
        <v>44</v>
      </c>
      <c r="E11" s="131" t="s">
        <v>2</v>
      </c>
      <c r="F11" s="12"/>
    </row>
    <row r="12" spans="1:6" x14ac:dyDescent="0.25">
      <c r="A12" s="12"/>
      <c r="B12" s="131" t="s">
        <v>6510</v>
      </c>
      <c r="C12" s="145">
        <v>5218</v>
      </c>
      <c r="D12" s="145" t="s">
        <v>44</v>
      </c>
      <c r="E12" s="131" t="s">
        <v>2</v>
      </c>
      <c r="F12" s="12"/>
    </row>
    <row r="13" spans="1:6" x14ac:dyDescent="0.25">
      <c r="A13" s="12"/>
      <c r="B13" s="131" t="s">
        <v>6295</v>
      </c>
      <c r="C13" s="145">
        <v>1552</v>
      </c>
      <c r="D13" s="145" t="s">
        <v>44</v>
      </c>
      <c r="E13" s="131" t="s">
        <v>2</v>
      </c>
      <c r="F13" s="12"/>
    </row>
    <row r="14" spans="1:6" x14ac:dyDescent="0.25">
      <c r="A14" s="12"/>
      <c r="B14" s="131" t="s">
        <v>6037</v>
      </c>
      <c r="C14" s="145">
        <v>1058</v>
      </c>
      <c r="D14" s="145" t="s">
        <v>44</v>
      </c>
      <c r="E14" s="131" t="s">
        <v>2</v>
      </c>
      <c r="F14" s="12"/>
    </row>
    <row r="15" spans="1:6" x14ac:dyDescent="0.25">
      <c r="A15" s="12"/>
      <c r="B15" s="131" t="s">
        <v>6302</v>
      </c>
      <c r="C15" s="145">
        <v>1708</v>
      </c>
      <c r="D15" s="145" t="s">
        <v>44</v>
      </c>
      <c r="E15" s="131" t="s">
        <v>2</v>
      </c>
      <c r="F15" s="12"/>
    </row>
    <row r="16" spans="1:6" x14ac:dyDescent="0.25">
      <c r="A16" s="12"/>
      <c r="B16" s="131" t="s">
        <v>6303</v>
      </c>
      <c r="C16" s="145">
        <v>1625</v>
      </c>
      <c r="D16" s="145" t="s">
        <v>44</v>
      </c>
      <c r="E16" s="131" t="s">
        <v>2</v>
      </c>
      <c r="F16" s="12"/>
    </row>
    <row r="17" spans="1:6" x14ac:dyDescent="0.25">
      <c r="A17" s="12"/>
      <c r="B17" s="131" t="s">
        <v>6093</v>
      </c>
      <c r="C17" s="145">
        <v>1070</v>
      </c>
      <c r="D17" s="145" t="s">
        <v>44</v>
      </c>
      <c r="E17" s="131" t="s">
        <v>2</v>
      </c>
      <c r="F17" s="12"/>
    </row>
    <row r="18" spans="1:6" x14ac:dyDescent="0.25">
      <c r="A18" s="12"/>
      <c r="B18" s="131" t="s">
        <v>6038</v>
      </c>
      <c r="C18" s="145">
        <v>1130</v>
      </c>
      <c r="D18" s="145" t="s">
        <v>44</v>
      </c>
      <c r="E18" s="131" t="s">
        <v>2</v>
      </c>
      <c r="F18" s="12"/>
    </row>
    <row r="19" spans="1:6" x14ac:dyDescent="0.25">
      <c r="A19" s="12"/>
      <c r="B19" s="131" t="s">
        <v>6233</v>
      </c>
      <c r="C19" s="145">
        <v>513</v>
      </c>
      <c r="D19" s="145" t="s">
        <v>44</v>
      </c>
      <c r="E19" s="131" t="s">
        <v>2</v>
      </c>
      <c r="F19" s="12"/>
    </row>
    <row r="20" spans="1:6" x14ac:dyDescent="0.25">
      <c r="A20" s="12"/>
      <c r="B20" s="131" t="s">
        <v>6232</v>
      </c>
      <c r="C20" s="145">
        <v>663</v>
      </c>
      <c r="D20" s="145" t="s">
        <v>44</v>
      </c>
      <c r="E20" s="131" t="s">
        <v>2</v>
      </c>
      <c r="F20" s="12"/>
    </row>
    <row r="21" spans="1:6" x14ac:dyDescent="0.25">
      <c r="A21" s="12"/>
      <c r="B21" s="131" t="s">
        <v>6234</v>
      </c>
      <c r="C21" s="145">
        <v>668</v>
      </c>
      <c r="D21" s="145" t="s">
        <v>44</v>
      </c>
      <c r="E21" s="131" t="s">
        <v>2</v>
      </c>
      <c r="F21" s="12"/>
    </row>
    <row r="22" spans="1:6" x14ac:dyDescent="0.25">
      <c r="A22" s="12"/>
      <c r="B22" s="131" t="s">
        <v>6396</v>
      </c>
      <c r="C22" s="145">
        <v>1837</v>
      </c>
      <c r="D22" s="145" t="s">
        <v>44</v>
      </c>
      <c r="E22" s="131" t="s">
        <v>6</v>
      </c>
      <c r="F22" s="12"/>
    </row>
    <row r="23" spans="1:6" x14ac:dyDescent="0.25">
      <c r="A23" s="12"/>
      <c r="B23" s="131" t="s">
        <v>6329</v>
      </c>
      <c r="C23" s="145">
        <v>459</v>
      </c>
      <c r="D23" s="145" t="s">
        <v>44</v>
      </c>
      <c r="E23" s="131" t="s">
        <v>6</v>
      </c>
      <c r="F23" s="12"/>
    </row>
    <row r="24" spans="1:6" x14ac:dyDescent="0.25">
      <c r="A24" s="12"/>
      <c r="B24" s="131" t="s">
        <v>6511</v>
      </c>
      <c r="C24" s="145">
        <v>2561</v>
      </c>
      <c r="D24" s="145" t="s">
        <v>44</v>
      </c>
      <c r="E24" s="131" t="s">
        <v>6</v>
      </c>
      <c r="F24" s="12"/>
    </row>
    <row r="25" spans="1:6" x14ac:dyDescent="0.25">
      <c r="A25" s="12"/>
      <c r="B25" s="131" t="s">
        <v>6512</v>
      </c>
      <c r="C25" s="145">
        <v>2401</v>
      </c>
      <c r="D25" s="145" t="s">
        <v>44</v>
      </c>
      <c r="E25" s="131" t="s">
        <v>6</v>
      </c>
      <c r="F25" s="12"/>
    </row>
    <row r="26" spans="1:6" x14ac:dyDescent="0.25">
      <c r="A26" s="12"/>
      <c r="B26" s="131" t="s">
        <v>6330</v>
      </c>
      <c r="C26" s="145">
        <v>691</v>
      </c>
      <c r="D26" s="145" t="s">
        <v>44</v>
      </c>
      <c r="E26" s="131" t="s">
        <v>6</v>
      </c>
      <c r="F26" s="12"/>
    </row>
    <row r="27" spans="1:6" x14ac:dyDescent="0.25">
      <c r="A27" s="12"/>
      <c r="B27" s="131" t="s">
        <v>6393</v>
      </c>
      <c r="C27" s="145">
        <v>4421</v>
      </c>
      <c r="D27" s="145" t="s">
        <v>44</v>
      </c>
      <c r="E27" s="131" t="s">
        <v>6</v>
      </c>
      <c r="F27" s="12"/>
    </row>
    <row r="28" spans="1:6" x14ac:dyDescent="0.25">
      <c r="A28" s="12"/>
      <c r="B28" s="131" t="s">
        <v>6331</v>
      </c>
      <c r="C28" s="145">
        <v>629</v>
      </c>
      <c r="D28" s="145" t="s">
        <v>44</v>
      </c>
      <c r="E28" s="131" t="s">
        <v>6</v>
      </c>
      <c r="F28" s="12"/>
    </row>
    <row r="29" spans="1:6" x14ac:dyDescent="0.25">
      <c r="A29" s="12"/>
      <c r="B29" s="131" t="s">
        <v>6332</v>
      </c>
      <c r="C29" s="145">
        <v>1435</v>
      </c>
      <c r="D29" s="145" t="s">
        <v>44</v>
      </c>
      <c r="E29" s="131" t="s">
        <v>6</v>
      </c>
      <c r="F29" s="12"/>
    </row>
    <row r="30" spans="1:6" x14ac:dyDescent="0.25">
      <c r="A30" s="12"/>
      <c r="B30" s="131" t="s">
        <v>6333</v>
      </c>
      <c r="C30" s="145">
        <v>2066</v>
      </c>
      <c r="D30" s="145" t="s">
        <v>44</v>
      </c>
      <c r="E30" s="131" t="s">
        <v>6</v>
      </c>
      <c r="F30" s="12"/>
    </row>
    <row r="31" spans="1:6" x14ac:dyDescent="0.25">
      <c r="A31" s="12"/>
      <c r="B31" s="131" t="s">
        <v>6353</v>
      </c>
      <c r="C31" s="145">
        <v>2987</v>
      </c>
      <c r="D31" s="145" t="s">
        <v>44</v>
      </c>
      <c r="E31" s="131" t="s">
        <v>6</v>
      </c>
      <c r="F31" s="12"/>
    </row>
    <row r="32" spans="1:6" x14ac:dyDescent="0.25">
      <c r="A32" s="12"/>
      <c r="B32" s="131" t="s">
        <v>6334</v>
      </c>
      <c r="C32" s="145">
        <v>4420</v>
      </c>
      <c r="D32" s="145" t="s">
        <v>44</v>
      </c>
      <c r="E32" s="131" t="s">
        <v>6</v>
      </c>
      <c r="F32" s="12"/>
    </row>
    <row r="33" spans="1:6" x14ac:dyDescent="0.25">
      <c r="A33" s="12"/>
      <c r="B33" s="131" t="s">
        <v>6335</v>
      </c>
      <c r="C33" s="145">
        <v>5824</v>
      </c>
      <c r="D33" s="145" t="s">
        <v>44</v>
      </c>
      <c r="E33" s="131" t="s">
        <v>6</v>
      </c>
      <c r="F33" s="12"/>
    </row>
    <row r="34" spans="1:6" x14ac:dyDescent="0.25">
      <c r="A34" s="12"/>
      <c r="B34" s="131" t="s">
        <v>6336</v>
      </c>
      <c r="C34" s="145">
        <v>6260</v>
      </c>
      <c r="D34" s="145" t="s">
        <v>44</v>
      </c>
      <c r="E34" s="131" t="s">
        <v>6</v>
      </c>
      <c r="F34" s="12"/>
    </row>
    <row r="35" spans="1:6" x14ac:dyDescent="0.25">
      <c r="A35" s="12"/>
      <c r="B35" s="131" t="s">
        <v>50</v>
      </c>
      <c r="C35" s="145">
        <v>670</v>
      </c>
      <c r="D35" s="145" t="s">
        <v>44</v>
      </c>
      <c r="E35" s="131" t="s">
        <v>2</v>
      </c>
      <c r="F35" s="12"/>
    </row>
    <row r="36" spans="1:6" x14ac:dyDescent="0.25">
      <c r="A36" s="12"/>
      <c r="B36" s="131" t="s">
        <v>6081</v>
      </c>
      <c r="C36" s="145">
        <v>783</v>
      </c>
      <c r="D36" s="145" t="s">
        <v>44</v>
      </c>
      <c r="E36" s="131" t="s">
        <v>2</v>
      </c>
      <c r="F36" s="12"/>
    </row>
    <row r="37" spans="1:6" x14ac:dyDescent="0.25">
      <c r="A37" s="12"/>
      <c r="B37" s="131" t="s">
        <v>6391</v>
      </c>
      <c r="C37" s="145">
        <v>4392</v>
      </c>
      <c r="D37" s="145" t="s">
        <v>44</v>
      </c>
      <c r="E37" s="131" t="s">
        <v>2</v>
      </c>
      <c r="F37" s="12"/>
    </row>
    <row r="38" spans="1:6" x14ac:dyDescent="0.25">
      <c r="A38" s="12"/>
      <c r="B38" s="131" t="s">
        <v>39</v>
      </c>
      <c r="C38" s="145">
        <v>8284</v>
      </c>
      <c r="D38" s="145" t="s">
        <v>44</v>
      </c>
      <c r="E38" s="131" t="s">
        <v>2</v>
      </c>
      <c r="F38" s="12"/>
    </row>
    <row r="39" spans="1:6" x14ac:dyDescent="0.25">
      <c r="A39" s="12"/>
      <c r="B39" s="131" t="s">
        <v>6258</v>
      </c>
      <c r="C39" s="145">
        <v>4873</v>
      </c>
      <c r="D39" s="145" t="s">
        <v>44</v>
      </c>
      <c r="E39" s="131" t="s">
        <v>2</v>
      </c>
      <c r="F39" s="12"/>
    </row>
    <row r="40" spans="1:6" x14ac:dyDescent="0.25">
      <c r="A40" s="12"/>
      <c r="B40" s="131" t="s">
        <v>6057</v>
      </c>
      <c r="C40" s="145">
        <v>6423</v>
      </c>
      <c r="D40" s="145" t="s">
        <v>44</v>
      </c>
      <c r="E40" s="131" t="s">
        <v>2</v>
      </c>
      <c r="F40" s="12"/>
    </row>
    <row r="41" spans="1:6" x14ac:dyDescent="0.25">
      <c r="A41" s="12"/>
      <c r="B41" s="131" t="s">
        <v>6929</v>
      </c>
      <c r="C41" s="145">
        <v>5336</v>
      </c>
      <c r="D41" s="145" t="s">
        <v>44</v>
      </c>
      <c r="E41" s="131" t="s">
        <v>2</v>
      </c>
      <c r="F41" s="12"/>
    </row>
    <row r="42" spans="1:6" x14ac:dyDescent="0.25">
      <c r="A42" s="12"/>
      <c r="B42" s="131" t="s">
        <v>6928</v>
      </c>
      <c r="C42" s="145">
        <v>4637</v>
      </c>
      <c r="D42" s="145" t="s">
        <v>44</v>
      </c>
      <c r="E42" s="131" t="s">
        <v>2</v>
      </c>
      <c r="F42" s="12"/>
    </row>
    <row r="43" spans="1:6" x14ac:dyDescent="0.25">
      <c r="A43" s="12"/>
      <c r="B43" s="131" t="s">
        <v>120</v>
      </c>
      <c r="C43" s="145">
        <v>1250</v>
      </c>
      <c r="D43" s="145" t="s">
        <v>44</v>
      </c>
      <c r="E43" s="131" t="s">
        <v>2</v>
      </c>
      <c r="F43" s="12"/>
    </row>
    <row r="44" spans="1:6" x14ac:dyDescent="0.25">
      <c r="A44" s="12"/>
      <c r="B44" s="131" t="s">
        <v>6153</v>
      </c>
      <c r="C44" s="145">
        <v>1498</v>
      </c>
      <c r="D44" s="145" t="s">
        <v>44</v>
      </c>
      <c r="E44" s="131" t="s">
        <v>2</v>
      </c>
      <c r="F44" s="12"/>
    </row>
    <row r="45" spans="1:6" x14ac:dyDescent="0.25">
      <c r="A45" s="12"/>
      <c r="B45" s="131" t="s">
        <v>7037</v>
      </c>
      <c r="C45" s="145">
        <v>5098</v>
      </c>
      <c r="D45" s="145" t="s">
        <v>44</v>
      </c>
      <c r="E45" s="131" t="s">
        <v>2</v>
      </c>
      <c r="F45" s="12"/>
    </row>
    <row r="46" spans="1:6" x14ac:dyDescent="0.25">
      <c r="A46" s="12"/>
      <c r="B46" s="131" t="s">
        <v>119</v>
      </c>
      <c r="C46" s="145">
        <v>350</v>
      </c>
      <c r="D46" s="145" t="s">
        <v>44</v>
      </c>
      <c r="E46" s="131" t="s">
        <v>2</v>
      </c>
      <c r="F46" s="12"/>
    </row>
    <row r="47" spans="1:6" x14ac:dyDescent="0.25">
      <c r="A47" s="12"/>
      <c r="B47" s="131" t="s">
        <v>6049</v>
      </c>
      <c r="C47" s="145">
        <v>1408</v>
      </c>
      <c r="D47" s="145" t="s">
        <v>44</v>
      </c>
      <c r="E47" s="131" t="s">
        <v>2</v>
      </c>
      <c r="F47" s="12"/>
    </row>
    <row r="48" spans="1:6" x14ac:dyDescent="0.25">
      <c r="A48" s="12"/>
      <c r="B48" s="131" t="s">
        <v>6508</v>
      </c>
      <c r="C48" s="145">
        <v>437</v>
      </c>
      <c r="D48" s="145" t="s">
        <v>44</v>
      </c>
      <c r="E48" s="131" t="s">
        <v>2</v>
      </c>
      <c r="F48" s="12"/>
    </row>
    <row r="49" spans="1:6" x14ac:dyDescent="0.25">
      <c r="A49" s="12"/>
      <c r="B49" s="131" t="s">
        <v>6352</v>
      </c>
      <c r="C49" s="145">
        <v>1410</v>
      </c>
      <c r="D49" s="145" t="s">
        <v>44</v>
      </c>
      <c r="E49" s="131" t="s">
        <v>2</v>
      </c>
      <c r="F49" s="12"/>
    </row>
    <row r="50" spans="1:6" x14ac:dyDescent="0.25">
      <c r="A50" s="12"/>
      <c r="B50" s="131" t="s">
        <v>6351</v>
      </c>
      <c r="C50" s="145">
        <v>950</v>
      </c>
      <c r="D50" s="145" t="s">
        <v>44</v>
      </c>
      <c r="E50" s="131" t="s">
        <v>2</v>
      </c>
      <c r="F50" s="12"/>
    </row>
    <row r="51" spans="1:6" x14ac:dyDescent="0.25">
      <c r="A51" s="12"/>
      <c r="B51" s="131" t="s">
        <v>117</v>
      </c>
      <c r="C51" s="145">
        <v>200</v>
      </c>
      <c r="D51" s="145" t="s">
        <v>44</v>
      </c>
      <c r="E51" s="131" t="s">
        <v>2</v>
      </c>
      <c r="F51" s="12"/>
    </row>
    <row r="52" spans="1:6" x14ac:dyDescent="0.25">
      <c r="A52" s="12"/>
      <c r="B52" s="131" t="s">
        <v>6033</v>
      </c>
      <c r="C52" s="145">
        <v>816</v>
      </c>
      <c r="D52" s="145" t="s">
        <v>44</v>
      </c>
      <c r="E52" s="131" t="s">
        <v>2</v>
      </c>
      <c r="F52" s="12"/>
    </row>
    <row r="53" spans="1:6" x14ac:dyDescent="0.25">
      <c r="A53" s="12"/>
      <c r="B53" s="131" t="s">
        <v>6509</v>
      </c>
      <c r="C53" s="145">
        <v>3502</v>
      </c>
      <c r="D53" s="145" t="s">
        <v>44</v>
      </c>
      <c r="E53" s="131" t="s">
        <v>2</v>
      </c>
      <c r="F53" s="12"/>
    </row>
    <row r="54" spans="1:6" x14ac:dyDescent="0.25">
      <c r="A54" s="12"/>
      <c r="B54" s="131" t="s">
        <v>6298</v>
      </c>
      <c r="C54" s="145">
        <v>1665</v>
      </c>
      <c r="D54" s="145" t="s">
        <v>44</v>
      </c>
      <c r="E54" s="131" t="s">
        <v>2</v>
      </c>
      <c r="F54" s="12"/>
    </row>
    <row r="55" spans="1:6" x14ac:dyDescent="0.25">
      <c r="A55" s="12"/>
      <c r="B55" s="131" t="s">
        <v>118</v>
      </c>
      <c r="C55" s="145">
        <v>300</v>
      </c>
      <c r="D55" s="145" t="s">
        <v>44</v>
      </c>
      <c r="E55" s="131" t="s">
        <v>2</v>
      </c>
      <c r="F55" s="12"/>
    </row>
    <row r="56" spans="1:6" x14ac:dyDescent="0.25">
      <c r="A56" s="12"/>
      <c r="B56" s="131" t="s">
        <v>6255</v>
      </c>
      <c r="C56" s="145">
        <v>190</v>
      </c>
      <c r="D56" s="145" t="s">
        <v>44</v>
      </c>
      <c r="E56" s="131" t="s">
        <v>2</v>
      </c>
      <c r="F56" s="12"/>
    </row>
    <row r="57" spans="1:6" x14ac:dyDescent="0.25">
      <c r="A57" s="12"/>
      <c r="B57" s="131" t="s">
        <v>6189</v>
      </c>
      <c r="C57" s="145">
        <v>326</v>
      </c>
      <c r="D57" s="145" t="s">
        <v>44</v>
      </c>
      <c r="E57" s="131" t="s">
        <v>2</v>
      </c>
      <c r="F57" s="12"/>
    </row>
    <row r="58" spans="1:6" x14ac:dyDescent="0.25">
      <c r="A58" s="12"/>
      <c r="B58" s="131" t="s">
        <v>6191</v>
      </c>
      <c r="C58" s="145">
        <v>553</v>
      </c>
      <c r="D58" s="145" t="s">
        <v>44</v>
      </c>
      <c r="E58" s="131" t="s">
        <v>2</v>
      </c>
      <c r="F58" s="12"/>
    </row>
    <row r="59" spans="1:6" x14ac:dyDescent="0.25">
      <c r="A59" s="12"/>
      <c r="B59" s="131" t="s">
        <v>121</v>
      </c>
      <c r="C59" s="145">
        <v>1350</v>
      </c>
      <c r="D59" s="145" t="s">
        <v>44</v>
      </c>
      <c r="E59" s="131" t="s">
        <v>2</v>
      </c>
      <c r="F59" s="12"/>
    </row>
    <row r="60" spans="1:6" x14ac:dyDescent="0.25">
      <c r="A60" s="12"/>
      <c r="B60" s="131" t="s">
        <v>6141</v>
      </c>
      <c r="C60" s="145">
        <v>2296</v>
      </c>
      <c r="D60" s="145" t="s">
        <v>44</v>
      </c>
      <c r="E60" s="131" t="s">
        <v>2</v>
      </c>
      <c r="F60" s="12"/>
    </row>
    <row r="61" spans="1:6" x14ac:dyDescent="0.25">
      <c r="A61" s="12"/>
      <c r="B61" s="131" t="s">
        <v>6986</v>
      </c>
      <c r="C61" s="145">
        <v>2338</v>
      </c>
      <c r="D61" s="145" t="s">
        <v>44</v>
      </c>
      <c r="E61" s="131" t="s">
        <v>2</v>
      </c>
      <c r="F61" s="12"/>
    </row>
    <row r="62" spans="1:6" x14ac:dyDescent="0.25">
      <c r="A62" s="12"/>
      <c r="B62" s="131" t="s">
        <v>6987</v>
      </c>
      <c r="C62" s="145">
        <v>1496</v>
      </c>
      <c r="D62" s="145" t="s">
        <v>44</v>
      </c>
      <c r="E62" s="131" t="s">
        <v>2</v>
      </c>
      <c r="F62" s="12"/>
    </row>
    <row r="63" spans="1:6" x14ac:dyDescent="0.25">
      <c r="A63" s="12"/>
      <c r="B63" s="131" t="s">
        <v>6299</v>
      </c>
      <c r="C63" s="145">
        <v>627</v>
      </c>
      <c r="D63" s="145" t="s">
        <v>44</v>
      </c>
      <c r="E63" s="131" t="s">
        <v>2</v>
      </c>
      <c r="F63" s="12"/>
    </row>
    <row r="64" spans="1:6" x14ac:dyDescent="0.25">
      <c r="A64" s="12"/>
      <c r="B64" s="131" t="s">
        <v>6300</v>
      </c>
      <c r="C64" s="145">
        <v>982</v>
      </c>
      <c r="D64" s="145" t="s">
        <v>44</v>
      </c>
      <c r="E64" s="131" t="s">
        <v>2</v>
      </c>
      <c r="F64" s="12"/>
    </row>
    <row r="65" spans="1:6" x14ac:dyDescent="0.25">
      <c r="A65" s="12"/>
      <c r="B65" s="131" t="s">
        <v>6301</v>
      </c>
      <c r="C65" s="145">
        <v>608</v>
      </c>
      <c r="D65" s="145" t="s">
        <v>44</v>
      </c>
      <c r="E65" s="131" t="s">
        <v>2</v>
      </c>
      <c r="F65" s="12"/>
    </row>
    <row r="66" spans="1:6" x14ac:dyDescent="0.25">
      <c r="A66" s="12"/>
      <c r="B66" s="131" t="s">
        <v>6513</v>
      </c>
      <c r="C66" s="145">
        <v>3405</v>
      </c>
      <c r="D66" s="145" t="s">
        <v>44</v>
      </c>
      <c r="E66" s="131" t="s">
        <v>2</v>
      </c>
      <c r="F66" s="12"/>
    </row>
    <row r="67" spans="1:6" x14ac:dyDescent="0.25">
      <c r="A67" s="12"/>
      <c r="B67" s="131" t="s">
        <v>6514</v>
      </c>
      <c r="C67" s="145">
        <v>415</v>
      </c>
      <c r="D67" s="145" t="s">
        <v>44</v>
      </c>
      <c r="E67" s="131" t="s">
        <v>2</v>
      </c>
      <c r="F67" s="12"/>
    </row>
    <row r="68" spans="1:6" x14ac:dyDescent="0.25">
      <c r="A68" s="12"/>
      <c r="B68" s="131" t="s">
        <v>6515</v>
      </c>
      <c r="C68" s="145">
        <v>580</v>
      </c>
      <c r="D68" s="145" t="s">
        <v>44</v>
      </c>
      <c r="E68" s="131" t="s">
        <v>2</v>
      </c>
      <c r="F68" s="12"/>
    </row>
    <row r="69" spans="1:6" x14ac:dyDescent="0.25">
      <c r="A69" s="12"/>
      <c r="B69" s="131" t="s">
        <v>6517</v>
      </c>
      <c r="C69" s="145">
        <v>272</v>
      </c>
      <c r="D69" s="145" t="s">
        <v>44</v>
      </c>
      <c r="E69" s="131" t="s">
        <v>2</v>
      </c>
      <c r="F69" s="12"/>
    </row>
    <row r="70" spans="1:6" x14ac:dyDescent="0.25">
      <c r="A70" s="12"/>
      <c r="B70" s="131" t="s">
        <v>6518</v>
      </c>
      <c r="C70" s="145">
        <v>437</v>
      </c>
      <c r="D70" s="145" t="s">
        <v>44</v>
      </c>
      <c r="E70" s="131" t="s">
        <v>2</v>
      </c>
      <c r="F70" s="12"/>
    </row>
    <row r="71" spans="1:6" x14ac:dyDescent="0.25">
      <c r="A71" s="12"/>
      <c r="B71" s="131" t="s">
        <v>6516</v>
      </c>
      <c r="C71" s="145">
        <v>309</v>
      </c>
      <c r="D71" s="145" t="s">
        <v>44</v>
      </c>
      <c r="E71" s="131" t="s">
        <v>2</v>
      </c>
      <c r="F71" s="12"/>
    </row>
    <row r="72" spans="1:6" x14ac:dyDescent="0.25">
      <c r="A72" s="12"/>
      <c r="B72" s="131" t="s">
        <v>6328</v>
      </c>
      <c r="C72" s="145">
        <v>8091</v>
      </c>
      <c r="D72" s="145" t="s">
        <v>44</v>
      </c>
      <c r="E72" s="131" t="s">
        <v>2</v>
      </c>
      <c r="F72" s="12"/>
    </row>
    <row r="73" spans="1:6" x14ac:dyDescent="0.25">
      <c r="A73" s="12"/>
      <c r="B73" s="131" t="s">
        <v>6455</v>
      </c>
      <c r="C73" s="145">
        <v>402</v>
      </c>
      <c r="D73" s="145" t="s">
        <v>44</v>
      </c>
      <c r="E73" s="131" t="s">
        <v>2</v>
      </c>
      <c r="F73" s="12"/>
    </row>
    <row r="74" spans="1:6" x14ac:dyDescent="0.25">
      <c r="A74" s="12"/>
      <c r="B74" s="131" t="s">
        <v>6456</v>
      </c>
      <c r="C74" s="145">
        <v>595</v>
      </c>
      <c r="D74" s="145" t="s">
        <v>44</v>
      </c>
      <c r="E74" s="131" t="s">
        <v>2</v>
      </c>
      <c r="F74" s="12"/>
    </row>
    <row r="75" spans="1:6" x14ac:dyDescent="0.25">
      <c r="A75" s="12"/>
      <c r="B75" s="131" t="s">
        <v>6457</v>
      </c>
      <c r="C75" s="145">
        <v>3899</v>
      </c>
      <c r="D75" s="145" t="s">
        <v>44</v>
      </c>
      <c r="E75" s="131" t="s">
        <v>2</v>
      </c>
      <c r="F75" s="12"/>
    </row>
    <row r="76" spans="1:6" x14ac:dyDescent="0.25">
      <c r="A76" s="12"/>
      <c r="B76" s="131" t="s">
        <v>6458</v>
      </c>
      <c r="C76" s="145">
        <v>1948</v>
      </c>
      <c r="D76" s="145" t="s">
        <v>44</v>
      </c>
      <c r="E76" s="131" t="s">
        <v>2</v>
      </c>
      <c r="F76" s="12"/>
    </row>
    <row r="77" spans="1:6" x14ac:dyDescent="0.25">
      <c r="A77" s="12"/>
      <c r="B77" s="131" t="s">
        <v>6460</v>
      </c>
      <c r="C77" s="145">
        <v>390</v>
      </c>
      <c r="D77" s="145" t="s">
        <v>44</v>
      </c>
      <c r="E77" s="131" t="s">
        <v>2</v>
      </c>
      <c r="F77" s="12"/>
    </row>
    <row r="78" spans="1:6" x14ac:dyDescent="0.25">
      <c r="A78" s="12"/>
      <c r="B78" s="131" t="s">
        <v>6459</v>
      </c>
      <c r="C78" s="145">
        <v>198</v>
      </c>
      <c r="D78" s="145" t="s">
        <v>44</v>
      </c>
      <c r="E78" s="131" t="s">
        <v>2</v>
      </c>
      <c r="F78" s="12"/>
    </row>
    <row r="79" spans="1:6" x14ac:dyDescent="0.25">
      <c r="A79" s="12"/>
      <c r="B79" s="131" t="s">
        <v>6451</v>
      </c>
      <c r="C79" s="145">
        <v>3736</v>
      </c>
      <c r="D79" s="145" t="s">
        <v>44</v>
      </c>
      <c r="E79" s="131" t="s">
        <v>2</v>
      </c>
      <c r="F79" s="12"/>
    </row>
    <row r="80" spans="1:6" x14ac:dyDescent="0.25">
      <c r="A80" s="12"/>
      <c r="B80" s="131" t="s">
        <v>6450</v>
      </c>
      <c r="C80" s="145">
        <v>1917</v>
      </c>
      <c r="D80" s="145" t="s">
        <v>44</v>
      </c>
      <c r="E80" s="131" t="s">
        <v>2</v>
      </c>
      <c r="F80" s="12"/>
    </row>
    <row r="81" spans="1:6" x14ac:dyDescent="0.25">
      <c r="A81" s="12"/>
      <c r="B81" s="131" t="s">
        <v>6449</v>
      </c>
      <c r="C81" s="145">
        <v>559</v>
      </c>
      <c r="D81" s="145" t="s">
        <v>44</v>
      </c>
      <c r="E81" s="131" t="s">
        <v>2</v>
      </c>
      <c r="F81" s="12"/>
    </row>
    <row r="82" spans="1:6" x14ac:dyDescent="0.25">
      <c r="A82" s="12"/>
      <c r="B82" s="131" t="s">
        <v>6162</v>
      </c>
      <c r="C82" s="145">
        <v>486</v>
      </c>
      <c r="D82" s="145" t="s">
        <v>44</v>
      </c>
      <c r="E82" s="131" t="s">
        <v>2</v>
      </c>
      <c r="F82" s="12"/>
    </row>
    <row r="83" spans="1:6" x14ac:dyDescent="0.25">
      <c r="A83" s="12"/>
      <c r="B83" s="131" t="s">
        <v>6163</v>
      </c>
      <c r="C83" s="145">
        <v>493</v>
      </c>
      <c r="D83" s="145" t="s">
        <v>44</v>
      </c>
      <c r="E83" s="131" t="s">
        <v>2</v>
      </c>
      <c r="F83" s="12"/>
    </row>
    <row r="84" spans="1:6" x14ac:dyDescent="0.25">
      <c r="A84" s="12"/>
      <c r="B84" s="131" t="s">
        <v>6164</v>
      </c>
      <c r="C84" s="145">
        <v>1432</v>
      </c>
      <c r="D84" s="145" t="s">
        <v>44</v>
      </c>
      <c r="E84" s="131" t="s">
        <v>2</v>
      </c>
      <c r="F84" s="12"/>
    </row>
    <row r="85" spans="1:6" x14ac:dyDescent="0.25">
      <c r="A85" s="12"/>
      <c r="B85" s="131" t="s">
        <v>6394</v>
      </c>
      <c r="C85" s="145">
        <v>1731</v>
      </c>
      <c r="D85" s="145" t="s">
        <v>44</v>
      </c>
      <c r="E85" s="131" t="s">
        <v>2</v>
      </c>
      <c r="F85" s="12"/>
    </row>
    <row r="86" spans="1:6" x14ac:dyDescent="0.25">
      <c r="A86" s="12"/>
      <c r="B86" s="131" t="s">
        <v>6376</v>
      </c>
      <c r="C86" s="145">
        <v>560</v>
      </c>
      <c r="D86" s="145" t="s">
        <v>44</v>
      </c>
      <c r="E86" s="131" t="s">
        <v>2</v>
      </c>
      <c r="F86" s="12"/>
    </row>
    <row r="87" spans="1:6" x14ac:dyDescent="0.25">
      <c r="A87" s="12"/>
      <c r="B87" s="131" t="s">
        <v>6156</v>
      </c>
      <c r="C87" s="145">
        <v>1232</v>
      </c>
      <c r="D87" s="145" t="s">
        <v>44</v>
      </c>
      <c r="E87" s="131" t="s">
        <v>2</v>
      </c>
      <c r="F87" s="12"/>
    </row>
    <row r="88" spans="1:6" x14ac:dyDescent="0.25">
      <c r="A88" s="12"/>
      <c r="B88" s="131" t="s">
        <v>6157</v>
      </c>
      <c r="C88" s="145">
        <v>1395</v>
      </c>
      <c r="D88" s="145" t="s">
        <v>44</v>
      </c>
      <c r="E88" s="131" t="s">
        <v>2</v>
      </c>
      <c r="F88" s="12"/>
    </row>
    <row r="89" spans="1:6" x14ac:dyDescent="0.25">
      <c r="A89" s="12"/>
      <c r="B89" s="131" t="s">
        <v>6139</v>
      </c>
      <c r="C89" s="145">
        <v>4285</v>
      </c>
      <c r="D89" s="145" t="s">
        <v>44</v>
      </c>
      <c r="E89" s="131" t="s">
        <v>2</v>
      </c>
      <c r="F89" s="12"/>
    </row>
    <row r="90" spans="1:6" x14ac:dyDescent="0.25">
      <c r="A90" s="12"/>
      <c r="B90" s="131" t="s">
        <v>6140</v>
      </c>
      <c r="C90" s="145">
        <v>2294</v>
      </c>
      <c r="D90" s="145" t="s">
        <v>44</v>
      </c>
      <c r="E90" s="131" t="s">
        <v>2</v>
      </c>
      <c r="F90" s="12"/>
    </row>
    <row r="91" spans="1:6" x14ac:dyDescent="0.25">
      <c r="A91" s="12"/>
      <c r="B91" s="131" t="s">
        <v>6188</v>
      </c>
      <c r="C91" s="145">
        <v>632</v>
      </c>
      <c r="D91" s="145" t="s">
        <v>44</v>
      </c>
      <c r="E91" s="131" t="s">
        <v>2</v>
      </c>
      <c r="F91" s="12"/>
    </row>
    <row r="92" spans="1:6" x14ac:dyDescent="0.25">
      <c r="A92" s="12"/>
      <c r="B92" s="131" t="s">
        <v>6113</v>
      </c>
      <c r="C92" s="145">
        <v>1314</v>
      </c>
      <c r="D92" s="145" t="s">
        <v>44</v>
      </c>
      <c r="E92" s="131" t="s">
        <v>2</v>
      </c>
      <c r="F92" s="12"/>
    </row>
    <row r="93" spans="1:6" x14ac:dyDescent="0.25">
      <c r="A93" s="12"/>
      <c r="B93" s="131" t="s">
        <v>6114</v>
      </c>
      <c r="C93" s="145">
        <v>1630</v>
      </c>
      <c r="D93" s="145" t="s">
        <v>44</v>
      </c>
      <c r="E93" s="131" t="s">
        <v>2</v>
      </c>
      <c r="F93" s="12"/>
    </row>
    <row r="94" spans="1:6" x14ac:dyDescent="0.25">
      <c r="A94" s="12"/>
      <c r="B94" s="131" t="s">
        <v>6097</v>
      </c>
      <c r="C94" s="145">
        <v>2748</v>
      </c>
      <c r="D94" s="145" t="s">
        <v>44</v>
      </c>
      <c r="E94" s="131" t="s">
        <v>2</v>
      </c>
      <c r="F94" s="12"/>
    </row>
    <row r="95" spans="1:6" x14ac:dyDescent="0.25">
      <c r="A95" s="12"/>
      <c r="B95" s="131" t="s">
        <v>6448</v>
      </c>
      <c r="C95" s="145">
        <v>3895</v>
      </c>
      <c r="D95" s="145" t="s">
        <v>44</v>
      </c>
      <c r="E95" s="131" t="s">
        <v>2</v>
      </c>
      <c r="F95" s="12"/>
    </row>
    <row r="96" spans="1:6" x14ac:dyDescent="0.25">
      <c r="A96" s="12"/>
      <c r="B96" s="131" t="s">
        <v>6461</v>
      </c>
      <c r="C96" s="145">
        <v>415</v>
      </c>
      <c r="D96" s="145" t="s">
        <v>44</v>
      </c>
      <c r="E96" s="131" t="s">
        <v>2</v>
      </c>
      <c r="F96" s="12"/>
    </row>
    <row r="97" spans="1:6" x14ac:dyDescent="0.25">
      <c r="A97" s="12"/>
      <c r="B97" s="131" t="s">
        <v>6161</v>
      </c>
      <c r="C97" s="145">
        <v>518</v>
      </c>
      <c r="D97" s="145" t="s">
        <v>44</v>
      </c>
      <c r="E97" s="131" t="s">
        <v>2</v>
      </c>
      <c r="F97" s="12"/>
    </row>
    <row r="98" spans="1:6" x14ac:dyDescent="0.25">
      <c r="A98" s="12"/>
      <c r="B98" s="131" t="s">
        <v>7101</v>
      </c>
      <c r="C98" s="145">
        <v>4022</v>
      </c>
      <c r="D98" s="145" t="s">
        <v>44</v>
      </c>
      <c r="E98" s="131" t="s">
        <v>2</v>
      </c>
      <c r="F98" s="12"/>
    </row>
    <row r="99" spans="1:6" x14ac:dyDescent="0.25">
      <c r="A99" s="12"/>
      <c r="B99" s="131" t="s">
        <v>6313</v>
      </c>
      <c r="C99" s="145">
        <v>829</v>
      </c>
      <c r="D99" s="145" t="s">
        <v>44</v>
      </c>
      <c r="E99" s="131" t="s">
        <v>2</v>
      </c>
      <c r="F99" s="12"/>
    </row>
    <row r="100" spans="1:6" x14ac:dyDescent="0.25">
      <c r="A100" s="12"/>
      <c r="B100" s="131" t="s">
        <v>6312</v>
      </c>
      <c r="C100" s="145">
        <v>629</v>
      </c>
      <c r="D100" s="145" t="s">
        <v>44</v>
      </c>
      <c r="E100" s="131" t="s">
        <v>2</v>
      </c>
      <c r="F100" s="12"/>
    </row>
    <row r="101" spans="1:6" x14ac:dyDescent="0.25">
      <c r="A101" s="12"/>
      <c r="B101" s="131" t="s">
        <v>6315</v>
      </c>
      <c r="C101" s="145">
        <v>4203</v>
      </c>
      <c r="D101" s="145" t="s">
        <v>44</v>
      </c>
      <c r="E101" s="131" t="s">
        <v>2</v>
      </c>
      <c r="F101" s="12"/>
    </row>
    <row r="102" spans="1:6" x14ac:dyDescent="0.25">
      <c r="A102" s="12"/>
      <c r="B102" s="131" t="s">
        <v>6314</v>
      </c>
      <c r="C102" s="145">
        <v>1945</v>
      </c>
      <c r="D102" s="145" t="s">
        <v>44</v>
      </c>
      <c r="E102" s="131" t="s">
        <v>2</v>
      </c>
      <c r="F102" s="12"/>
    </row>
    <row r="103" spans="1:6" x14ac:dyDescent="0.25">
      <c r="A103" s="12"/>
      <c r="B103" s="131" t="s">
        <v>6286</v>
      </c>
      <c r="C103" s="145">
        <v>1923</v>
      </c>
      <c r="D103" s="145" t="s">
        <v>44</v>
      </c>
      <c r="E103" s="131" t="s">
        <v>2</v>
      </c>
      <c r="F103" s="12"/>
    </row>
    <row r="104" spans="1:6" x14ac:dyDescent="0.25">
      <c r="A104" s="12"/>
      <c r="B104" s="131" t="s">
        <v>6287</v>
      </c>
      <c r="C104" s="145">
        <v>1690</v>
      </c>
      <c r="D104" s="145" t="s">
        <v>44</v>
      </c>
      <c r="E104" s="131" t="s">
        <v>2</v>
      </c>
      <c r="F104" s="12"/>
    </row>
    <row r="105" spans="1:6" x14ac:dyDescent="0.25">
      <c r="A105" s="12"/>
      <c r="B105" s="131" t="s">
        <v>6288</v>
      </c>
      <c r="C105" s="145">
        <v>4604</v>
      </c>
      <c r="D105" s="145" t="s">
        <v>44</v>
      </c>
      <c r="E105" s="131" t="s">
        <v>2</v>
      </c>
      <c r="F105" s="12"/>
    </row>
    <row r="106" spans="1:6" x14ac:dyDescent="0.25">
      <c r="A106" s="12"/>
      <c r="B106" s="131" t="s">
        <v>6289</v>
      </c>
      <c r="C106" s="145">
        <v>2047</v>
      </c>
      <c r="D106" s="145" t="s">
        <v>44</v>
      </c>
      <c r="E106" s="131" t="s">
        <v>2</v>
      </c>
      <c r="F106" s="12"/>
    </row>
    <row r="107" spans="1:6" x14ac:dyDescent="0.25">
      <c r="A107" s="12"/>
      <c r="B107" s="131" t="s">
        <v>6240</v>
      </c>
      <c r="C107" s="145">
        <v>1752</v>
      </c>
      <c r="D107" s="145" t="s">
        <v>44</v>
      </c>
      <c r="E107" s="131" t="s">
        <v>2</v>
      </c>
      <c r="F107" s="12"/>
    </row>
    <row r="108" spans="1:6" x14ac:dyDescent="0.25">
      <c r="A108" s="12"/>
      <c r="B108" s="131" t="s">
        <v>6241</v>
      </c>
      <c r="C108" s="145">
        <v>1862</v>
      </c>
      <c r="D108" s="145" t="s">
        <v>44</v>
      </c>
      <c r="E108" s="131" t="s">
        <v>2</v>
      </c>
      <c r="F108" s="12"/>
    </row>
    <row r="109" spans="1:6" x14ac:dyDescent="0.25">
      <c r="A109" s="12"/>
      <c r="B109" s="131" t="s">
        <v>6192</v>
      </c>
      <c r="C109" s="145">
        <v>2432</v>
      </c>
      <c r="D109" s="145" t="s">
        <v>44</v>
      </c>
      <c r="E109" s="131" t="s">
        <v>2</v>
      </c>
      <c r="F109" s="12"/>
    </row>
    <row r="110" spans="1:6" x14ac:dyDescent="0.25">
      <c r="A110" s="12"/>
      <c r="B110" s="131" t="s">
        <v>6193</v>
      </c>
      <c r="C110" s="145">
        <v>2936</v>
      </c>
      <c r="D110" s="145" t="s">
        <v>44</v>
      </c>
      <c r="E110" s="131" t="s">
        <v>2</v>
      </c>
      <c r="F110" s="12"/>
    </row>
    <row r="111" spans="1:6" x14ac:dyDescent="0.25">
      <c r="A111" s="12"/>
      <c r="B111" s="131" t="s">
        <v>6228</v>
      </c>
      <c r="C111" s="145">
        <v>790</v>
      </c>
      <c r="D111" s="145" t="s">
        <v>44</v>
      </c>
      <c r="E111" s="131" t="s">
        <v>2</v>
      </c>
      <c r="F111" s="12"/>
    </row>
    <row r="112" spans="1:6" x14ac:dyDescent="0.25">
      <c r="A112" s="12"/>
      <c r="B112" s="131" t="s">
        <v>6143</v>
      </c>
      <c r="C112" s="145">
        <v>3236</v>
      </c>
      <c r="D112" s="145" t="s">
        <v>44</v>
      </c>
      <c r="E112" s="131" t="s">
        <v>2</v>
      </c>
      <c r="F112" s="12"/>
    </row>
    <row r="113" spans="1:6" x14ac:dyDescent="0.25">
      <c r="A113" s="12"/>
      <c r="B113" s="131" t="s">
        <v>6142</v>
      </c>
      <c r="C113" s="145">
        <v>3247</v>
      </c>
      <c r="D113" s="145" t="s">
        <v>44</v>
      </c>
      <c r="E113" s="131" t="s">
        <v>2</v>
      </c>
      <c r="F113" s="12"/>
    </row>
    <row r="114" spans="1:6" x14ac:dyDescent="0.25">
      <c r="A114" s="12"/>
      <c r="B114" s="131" t="s">
        <v>7100</v>
      </c>
      <c r="C114" s="145">
        <v>1250</v>
      </c>
      <c r="D114" s="145" t="s">
        <v>44</v>
      </c>
      <c r="E114" s="131" t="s">
        <v>2</v>
      </c>
      <c r="F114" s="12"/>
    </row>
    <row r="115" spans="1:6" x14ac:dyDescent="0.25">
      <c r="A115" s="12"/>
      <c r="B115" s="131" t="s">
        <v>7099</v>
      </c>
      <c r="C115" s="145">
        <v>1210</v>
      </c>
      <c r="D115" s="145" t="s">
        <v>44</v>
      </c>
      <c r="E115" s="131" t="s">
        <v>2</v>
      </c>
      <c r="F115" s="12"/>
    </row>
    <row r="116" spans="1:6" x14ac:dyDescent="0.25">
      <c r="A116" s="12"/>
      <c r="B116" s="131" t="s">
        <v>6916</v>
      </c>
      <c r="C116" s="145">
        <v>4209</v>
      </c>
      <c r="D116" s="145" t="s">
        <v>44</v>
      </c>
      <c r="E116" s="131" t="s">
        <v>2</v>
      </c>
      <c r="F116" s="12"/>
    </row>
    <row r="117" spans="1:6" x14ac:dyDescent="0.25">
      <c r="A117" s="12"/>
      <c r="B117" s="131" t="s">
        <v>7035</v>
      </c>
      <c r="C117" s="145">
        <v>12235</v>
      </c>
      <c r="D117" s="145" t="s">
        <v>44</v>
      </c>
      <c r="E117" s="131" t="s">
        <v>2</v>
      </c>
      <c r="F117" s="12"/>
    </row>
    <row r="118" spans="1:6" x14ac:dyDescent="0.25">
      <c r="A118" s="12"/>
      <c r="B118" s="131" t="s">
        <v>7036</v>
      </c>
      <c r="C118" s="145">
        <v>4557</v>
      </c>
      <c r="D118" s="145" t="s">
        <v>44</v>
      </c>
      <c r="E118" s="131" t="s">
        <v>2</v>
      </c>
      <c r="F118" s="12"/>
    </row>
    <row r="119" spans="1:6" x14ac:dyDescent="0.25">
      <c r="A119" s="12"/>
      <c r="B119" s="131" t="s">
        <v>6337</v>
      </c>
      <c r="C119" s="145">
        <v>2662</v>
      </c>
      <c r="D119" s="145" t="s">
        <v>44</v>
      </c>
      <c r="E119" s="131" t="s">
        <v>2</v>
      </c>
      <c r="F119" s="12"/>
    </row>
    <row r="120" spans="1:6" x14ac:dyDescent="0.25">
      <c r="A120" s="12"/>
      <c r="B120" s="131" t="s">
        <v>6339</v>
      </c>
      <c r="C120" s="145">
        <v>5441</v>
      </c>
      <c r="D120" s="145" t="s">
        <v>44</v>
      </c>
      <c r="E120" s="131" t="s">
        <v>2</v>
      </c>
      <c r="F120" s="12"/>
    </row>
    <row r="121" spans="1:6" x14ac:dyDescent="0.25">
      <c r="A121" s="12"/>
      <c r="B121" s="131" t="s">
        <v>6338</v>
      </c>
      <c r="C121" s="145">
        <v>6522</v>
      </c>
      <c r="D121" s="145" t="s">
        <v>44</v>
      </c>
      <c r="E121" s="131" t="s">
        <v>2</v>
      </c>
      <c r="F121" s="12"/>
    </row>
    <row r="122" spans="1:6" x14ac:dyDescent="0.25">
      <c r="A122" s="12"/>
      <c r="B122" s="131" t="s">
        <v>6144</v>
      </c>
      <c r="C122" s="145">
        <v>405</v>
      </c>
      <c r="D122" s="145" t="s">
        <v>44</v>
      </c>
      <c r="E122" s="131" t="s">
        <v>2</v>
      </c>
      <c r="F122" s="12"/>
    </row>
    <row r="123" spans="1:6" x14ac:dyDescent="0.25">
      <c r="A123" s="12"/>
      <c r="B123" s="131" t="s">
        <v>7646</v>
      </c>
      <c r="C123" s="145">
        <v>4089</v>
      </c>
      <c r="D123" s="145" t="s">
        <v>44</v>
      </c>
      <c r="E123" s="131" t="s">
        <v>2</v>
      </c>
      <c r="F123" s="12"/>
    </row>
    <row r="124" spans="1:6" x14ac:dyDescent="0.25">
      <c r="A124" s="12"/>
      <c r="B124" s="131" t="s">
        <v>6222</v>
      </c>
      <c r="C124" s="145">
        <v>203</v>
      </c>
      <c r="D124" s="145" t="s">
        <v>44</v>
      </c>
      <c r="E124" s="131" t="s">
        <v>2</v>
      </c>
      <c r="F124" s="12"/>
    </row>
    <row r="125" spans="1:6" x14ac:dyDescent="0.25">
      <c r="A125" s="12"/>
      <c r="B125" s="131" t="s">
        <v>6223</v>
      </c>
      <c r="C125" s="145">
        <v>504</v>
      </c>
      <c r="D125" s="145" t="s">
        <v>44</v>
      </c>
      <c r="E125" s="131" t="s">
        <v>2</v>
      </c>
      <c r="F125" s="12"/>
    </row>
    <row r="126" spans="1:6" x14ac:dyDescent="0.25">
      <c r="A126" s="12"/>
      <c r="B126" s="131" t="s">
        <v>6918</v>
      </c>
      <c r="C126" s="145">
        <v>2259</v>
      </c>
      <c r="D126" s="145" t="s">
        <v>44</v>
      </c>
      <c r="E126" s="131" t="s">
        <v>2</v>
      </c>
      <c r="F126" s="12"/>
    </row>
    <row r="127" spans="1:6" x14ac:dyDescent="0.25">
      <c r="A127" s="12"/>
      <c r="B127" s="131" t="s">
        <v>6917</v>
      </c>
      <c r="C127" s="145">
        <v>3795</v>
      </c>
      <c r="D127" s="145" t="s">
        <v>44</v>
      </c>
      <c r="E127" s="131" t="s">
        <v>2</v>
      </c>
      <c r="F127" s="12"/>
    </row>
    <row r="128" spans="1:6" x14ac:dyDescent="0.25">
      <c r="A128" s="12"/>
      <c r="B128" s="131" t="s">
        <v>6048</v>
      </c>
      <c r="C128" s="145">
        <v>3713</v>
      </c>
      <c r="D128" s="145" t="s">
        <v>44</v>
      </c>
      <c r="E128" s="131" t="s">
        <v>2</v>
      </c>
      <c r="F128" s="12"/>
    </row>
    <row r="129" spans="1:6" x14ac:dyDescent="0.25">
      <c r="A129" s="12"/>
      <c r="B129" s="131" t="s">
        <v>6047</v>
      </c>
      <c r="C129" s="145">
        <v>1757</v>
      </c>
      <c r="D129" s="145" t="s">
        <v>44</v>
      </c>
      <c r="E129" s="131" t="s">
        <v>2</v>
      </c>
      <c r="F129" s="12"/>
    </row>
    <row r="130" spans="1:6" x14ac:dyDescent="0.25">
      <c r="A130" s="12"/>
      <c r="B130" s="131" t="s">
        <v>51</v>
      </c>
      <c r="C130" s="145">
        <v>1084</v>
      </c>
      <c r="D130" s="145" t="s">
        <v>44</v>
      </c>
      <c r="E130" s="131" t="s">
        <v>2</v>
      </c>
      <c r="F130" s="12"/>
    </row>
    <row r="131" spans="1:6" x14ac:dyDescent="0.25">
      <c r="A131" s="12"/>
      <c r="B131" s="131" t="s">
        <v>52</v>
      </c>
      <c r="C131" s="145">
        <v>834</v>
      </c>
      <c r="D131" s="145" t="s">
        <v>44</v>
      </c>
      <c r="E131" s="131" t="s">
        <v>2</v>
      </c>
      <c r="F131" s="12"/>
    </row>
    <row r="132" spans="1:6" x14ac:dyDescent="0.25">
      <c r="A132" s="12"/>
      <c r="B132" s="131" t="s">
        <v>53</v>
      </c>
      <c r="C132" s="145">
        <v>6730</v>
      </c>
      <c r="D132" s="145" t="s">
        <v>44</v>
      </c>
      <c r="E132" s="131" t="s">
        <v>2</v>
      </c>
      <c r="F132" s="12"/>
    </row>
    <row r="133" spans="1:6" x14ac:dyDescent="0.25">
      <c r="A133" s="12"/>
      <c r="B133" s="131" t="s">
        <v>54</v>
      </c>
      <c r="C133" s="145">
        <v>7860</v>
      </c>
      <c r="D133" s="145" t="s">
        <v>44</v>
      </c>
      <c r="E133" s="131" t="s">
        <v>2</v>
      </c>
      <c r="F133" s="12"/>
    </row>
    <row r="134" spans="1:6" x14ac:dyDescent="0.25">
      <c r="A134" s="12"/>
      <c r="B134" s="131" t="s">
        <v>6930</v>
      </c>
      <c r="C134" s="145">
        <v>1551</v>
      </c>
      <c r="D134" s="145" t="s">
        <v>44</v>
      </c>
      <c r="E134" s="131" t="s">
        <v>2</v>
      </c>
      <c r="F134" s="12"/>
    </row>
    <row r="135" spans="1:6" x14ac:dyDescent="0.25">
      <c r="A135" s="12"/>
      <c r="B135" s="131" t="s">
        <v>6211</v>
      </c>
      <c r="C135" s="145">
        <v>343</v>
      </c>
      <c r="D135" s="145" t="s">
        <v>44</v>
      </c>
      <c r="E135" s="131" t="s">
        <v>2</v>
      </c>
      <c r="F135" s="12"/>
    </row>
    <row r="136" spans="1:6" x14ac:dyDescent="0.25">
      <c r="A136" s="12"/>
      <c r="B136" s="131" t="s">
        <v>6988</v>
      </c>
      <c r="C136" s="145">
        <v>428</v>
      </c>
      <c r="D136" s="145" t="s">
        <v>44</v>
      </c>
      <c r="E136" s="131" t="s">
        <v>2</v>
      </c>
      <c r="F136" s="12"/>
    </row>
    <row r="137" spans="1:6" x14ac:dyDescent="0.25">
      <c r="A137" s="12"/>
      <c r="B137" s="131" t="s">
        <v>6227</v>
      </c>
      <c r="C137" s="145">
        <v>158</v>
      </c>
      <c r="D137" s="145" t="s">
        <v>44</v>
      </c>
      <c r="E137" s="131" t="s">
        <v>2</v>
      </c>
      <c r="F137" s="12"/>
    </row>
    <row r="138" spans="1:6" x14ac:dyDescent="0.25">
      <c r="A138" s="12"/>
      <c r="B138" s="131" t="s">
        <v>6454</v>
      </c>
      <c r="C138" s="145">
        <v>283</v>
      </c>
      <c r="D138" s="145" t="s">
        <v>44</v>
      </c>
      <c r="E138" s="131" t="s">
        <v>2</v>
      </c>
      <c r="F138" s="12"/>
    </row>
    <row r="139" spans="1:6" x14ac:dyDescent="0.25">
      <c r="A139" s="12"/>
      <c r="B139" s="131" t="s">
        <v>6453</v>
      </c>
      <c r="C139" s="145">
        <v>251</v>
      </c>
      <c r="D139" s="145" t="s">
        <v>44</v>
      </c>
      <c r="E139" s="131" t="s">
        <v>2</v>
      </c>
      <c r="F139" s="12"/>
    </row>
    <row r="140" spans="1:6" x14ac:dyDescent="0.25">
      <c r="A140" s="12"/>
      <c r="B140" s="131" t="s">
        <v>6447</v>
      </c>
      <c r="C140" s="145">
        <v>1413</v>
      </c>
      <c r="D140" s="145" t="s">
        <v>44</v>
      </c>
      <c r="E140" s="131" t="s">
        <v>2</v>
      </c>
      <c r="F140" s="12"/>
    </row>
    <row r="141" spans="1:6" x14ac:dyDescent="0.25">
      <c r="A141" s="12"/>
      <c r="B141" s="131" t="s">
        <v>6452</v>
      </c>
      <c r="C141" s="145">
        <v>325</v>
      </c>
      <c r="D141" s="145" t="s">
        <v>44</v>
      </c>
      <c r="E141" s="131" t="s">
        <v>2</v>
      </c>
      <c r="F141" s="12"/>
    </row>
    <row r="142" spans="1:6" x14ac:dyDescent="0.25">
      <c r="A142" s="12"/>
      <c r="B142" s="131" t="s">
        <v>6446</v>
      </c>
      <c r="C142" s="145">
        <v>1850</v>
      </c>
      <c r="D142" s="145" t="s">
        <v>44</v>
      </c>
      <c r="E142" s="131" t="s">
        <v>2</v>
      </c>
      <c r="F142" s="12"/>
    </row>
    <row r="143" spans="1:6" x14ac:dyDescent="0.25">
      <c r="A143" s="12"/>
      <c r="B143" s="131" t="s">
        <v>55</v>
      </c>
      <c r="C143" s="145">
        <v>802</v>
      </c>
      <c r="D143" s="145" t="s">
        <v>44</v>
      </c>
      <c r="E143" s="131" t="s">
        <v>2</v>
      </c>
      <c r="F143" s="12"/>
    </row>
    <row r="144" spans="1:6" x14ac:dyDescent="0.25">
      <c r="A144" s="12"/>
      <c r="B144" s="131" t="s">
        <v>56</v>
      </c>
      <c r="C144" s="145">
        <v>561</v>
      </c>
      <c r="D144" s="145" t="s">
        <v>44</v>
      </c>
      <c r="E144" s="131" t="s">
        <v>2</v>
      </c>
      <c r="F144" s="12"/>
    </row>
    <row r="145" spans="1:6" x14ac:dyDescent="0.25">
      <c r="A145" s="12"/>
      <c r="B145" s="131" t="s">
        <v>6096</v>
      </c>
      <c r="C145" s="145">
        <v>2291</v>
      </c>
      <c r="D145" s="145" t="s">
        <v>44</v>
      </c>
      <c r="E145" s="131" t="s">
        <v>2</v>
      </c>
      <c r="F145" s="12"/>
    </row>
    <row r="146" spans="1:6" x14ac:dyDescent="0.25">
      <c r="A146" s="12"/>
      <c r="B146" s="131" t="s">
        <v>6316</v>
      </c>
      <c r="C146" s="145">
        <v>380</v>
      </c>
      <c r="D146" s="145" t="s">
        <v>44</v>
      </c>
      <c r="E146" s="131" t="s">
        <v>2</v>
      </c>
      <c r="F146" s="12"/>
    </row>
    <row r="147" spans="1:6" x14ac:dyDescent="0.25">
      <c r="A147" s="12"/>
      <c r="B147" s="131" t="s">
        <v>6317</v>
      </c>
      <c r="C147" s="145">
        <v>1965</v>
      </c>
      <c r="D147" s="145" t="s">
        <v>44</v>
      </c>
      <c r="E147" s="131" t="s">
        <v>2</v>
      </c>
      <c r="F147" s="12"/>
    </row>
    <row r="148" spans="1:6" x14ac:dyDescent="0.25">
      <c r="A148" s="12"/>
      <c r="B148" s="131" t="s">
        <v>6445</v>
      </c>
      <c r="C148" s="145">
        <v>2553</v>
      </c>
      <c r="D148" s="145" t="s">
        <v>44</v>
      </c>
      <c r="E148" s="131" t="s">
        <v>2</v>
      </c>
      <c r="F148" s="12"/>
    </row>
    <row r="149" spans="1:6" x14ac:dyDescent="0.25">
      <c r="A149" s="12"/>
      <c r="B149" s="131" t="s">
        <v>6231</v>
      </c>
      <c r="C149" s="145">
        <v>2552</v>
      </c>
      <c r="D149" s="145" t="s">
        <v>44</v>
      </c>
      <c r="E149" s="131" t="s">
        <v>2</v>
      </c>
      <c r="F149" s="12"/>
    </row>
    <row r="150" spans="1:6" x14ac:dyDescent="0.25">
      <c r="A150" s="12"/>
      <c r="B150" s="131" t="s">
        <v>6187</v>
      </c>
      <c r="C150" s="145">
        <v>4198</v>
      </c>
      <c r="D150" s="145" t="s">
        <v>44</v>
      </c>
      <c r="E150" s="131" t="s">
        <v>2</v>
      </c>
      <c r="F150" s="12"/>
    </row>
    <row r="151" spans="1:6" x14ac:dyDescent="0.25">
      <c r="A151" s="12"/>
      <c r="B151" s="131" t="s">
        <v>57</v>
      </c>
      <c r="C151" s="145">
        <v>568</v>
      </c>
      <c r="D151" s="145" t="s">
        <v>44</v>
      </c>
      <c r="E151" s="131" t="s">
        <v>2</v>
      </c>
      <c r="F151" s="12"/>
    </row>
    <row r="152" spans="1:6" x14ac:dyDescent="0.25">
      <c r="A152" s="12"/>
      <c r="B152" s="131" t="s">
        <v>58</v>
      </c>
      <c r="C152" s="145">
        <v>1560</v>
      </c>
      <c r="D152" s="145" t="s">
        <v>44</v>
      </c>
      <c r="E152" s="131" t="s">
        <v>2</v>
      </c>
      <c r="F152" s="12"/>
    </row>
    <row r="153" spans="1:6" x14ac:dyDescent="0.25">
      <c r="A153" s="12"/>
      <c r="B153" s="131" t="s">
        <v>6264</v>
      </c>
      <c r="C153" s="145">
        <v>2492</v>
      </c>
      <c r="D153" s="145" t="s">
        <v>44</v>
      </c>
      <c r="E153" s="131" t="s">
        <v>2</v>
      </c>
      <c r="F153" s="12"/>
    </row>
    <row r="154" spans="1:6" x14ac:dyDescent="0.25">
      <c r="A154" s="12"/>
      <c r="B154" s="131" t="s">
        <v>6350</v>
      </c>
      <c r="C154" s="145">
        <v>4146</v>
      </c>
      <c r="D154" s="145" t="s">
        <v>44</v>
      </c>
      <c r="E154" s="131" t="s">
        <v>2</v>
      </c>
      <c r="F154" s="12"/>
    </row>
    <row r="155" spans="1:6" x14ac:dyDescent="0.25">
      <c r="A155" s="12"/>
      <c r="B155" s="131" t="s">
        <v>7645</v>
      </c>
      <c r="C155" s="145">
        <v>2990</v>
      </c>
      <c r="D155" s="145" t="s">
        <v>44</v>
      </c>
      <c r="E155" s="131" t="s">
        <v>2</v>
      </c>
      <c r="F155" s="12"/>
    </row>
    <row r="156" spans="1:6" x14ac:dyDescent="0.25">
      <c r="A156" s="12"/>
      <c r="B156" s="131" t="s">
        <v>6253</v>
      </c>
      <c r="C156" s="145">
        <v>515</v>
      </c>
      <c r="D156" s="145" t="s">
        <v>44</v>
      </c>
      <c r="E156" s="131" t="s">
        <v>6</v>
      </c>
      <c r="F156" s="12"/>
    </row>
    <row r="157" spans="1:6" x14ac:dyDescent="0.25">
      <c r="A157" s="12"/>
      <c r="B157" s="131" t="s">
        <v>6290</v>
      </c>
      <c r="C157" s="145">
        <v>238</v>
      </c>
      <c r="D157" s="145" t="s">
        <v>44</v>
      </c>
      <c r="E157" s="131" t="s">
        <v>2</v>
      </c>
      <c r="F157" s="12"/>
    </row>
    <row r="158" spans="1:6" x14ac:dyDescent="0.25">
      <c r="A158" s="12"/>
      <c r="B158" s="131" t="s">
        <v>6213</v>
      </c>
      <c r="C158" s="145">
        <v>618</v>
      </c>
      <c r="D158" s="145" t="s">
        <v>44</v>
      </c>
      <c r="E158" s="131" t="s">
        <v>2</v>
      </c>
      <c r="F158" s="12"/>
    </row>
    <row r="159" spans="1:6" x14ac:dyDescent="0.25">
      <c r="A159" s="12"/>
      <c r="B159" s="131" t="s">
        <v>6217</v>
      </c>
      <c r="C159" s="145">
        <v>2531</v>
      </c>
      <c r="D159" s="145" t="s">
        <v>44</v>
      </c>
      <c r="E159" s="131" t="s">
        <v>2</v>
      </c>
      <c r="F159" s="12"/>
    </row>
    <row r="160" spans="1:6" x14ac:dyDescent="0.25">
      <c r="A160" s="12"/>
      <c r="B160" s="131" t="s">
        <v>6214</v>
      </c>
      <c r="C160" s="145">
        <v>390</v>
      </c>
      <c r="D160" s="145" t="s">
        <v>44</v>
      </c>
      <c r="E160" s="131" t="s">
        <v>2</v>
      </c>
      <c r="F160" s="12"/>
    </row>
    <row r="161" spans="1:6" x14ac:dyDescent="0.25">
      <c r="A161" s="12"/>
      <c r="B161" s="131" t="s">
        <v>6212</v>
      </c>
      <c r="C161" s="145">
        <v>703</v>
      </c>
      <c r="D161" s="145" t="s">
        <v>44</v>
      </c>
      <c r="E161" s="131" t="s">
        <v>2</v>
      </c>
      <c r="F161" s="12"/>
    </row>
    <row r="162" spans="1:6" x14ac:dyDescent="0.25">
      <c r="A162" s="12"/>
      <c r="B162" s="131" t="s">
        <v>6216</v>
      </c>
      <c r="C162" s="145">
        <v>1032</v>
      </c>
      <c r="D162" s="145" t="s">
        <v>44</v>
      </c>
      <c r="E162" s="131" t="s">
        <v>2</v>
      </c>
      <c r="F162" s="12"/>
    </row>
    <row r="163" spans="1:6" x14ac:dyDescent="0.25">
      <c r="A163" s="12"/>
      <c r="B163" s="131" t="s">
        <v>6215</v>
      </c>
      <c r="C163" s="145">
        <v>1476</v>
      </c>
      <c r="D163" s="145" t="s">
        <v>44</v>
      </c>
      <c r="E163" s="131" t="s">
        <v>2</v>
      </c>
      <c r="F163" s="12"/>
    </row>
    <row r="164" spans="1:6" x14ac:dyDescent="0.25">
      <c r="A164" s="12"/>
      <c r="B164" s="131" t="s">
        <v>6403</v>
      </c>
      <c r="C164" s="145">
        <v>613</v>
      </c>
      <c r="D164" s="145" t="s">
        <v>44</v>
      </c>
      <c r="E164" s="131" t="s">
        <v>2</v>
      </c>
      <c r="F164" s="12"/>
    </row>
    <row r="165" spans="1:6" x14ac:dyDescent="0.25">
      <c r="A165" s="12"/>
      <c r="B165" s="131" t="s">
        <v>6404</v>
      </c>
      <c r="C165" s="145">
        <v>1581</v>
      </c>
      <c r="D165" s="145" t="s">
        <v>44</v>
      </c>
      <c r="E165" s="131" t="s">
        <v>2</v>
      </c>
      <c r="F165" s="12"/>
    </row>
    <row r="166" spans="1:6" x14ac:dyDescent="0.25">
      <c r="A166" s="12"/>
      <c r="B166" s="131" t="s">
        <v>6405</v>
      </c>
      <c r="C166" s="145">
        <v>2719</v>
      </c>
      <c r="D166" s="145" t="s">
        <v>44</v>
      </c>
      <c r="E166" s="131" t="s">
        <v>2</v>
      </c>
      <c r="F166" s="12"/>
    </row>
    <row r="167" spans="1:6" x14ac:dyDescent="0.25">
      <c r="A167" s="12"/>
      <c r="B167" s="131" t="s">
        <v>6406</v>
      </c>
      <c r="C167" s="145">
        <v>1311</v>
      </c>
      <c r="D167" s="145" t="s">
        <v>44</v>
      </c>
      <c r="E167" s="131" t="s">
        <v>2</v>
      </c>
      <c r="F167" s="12"/>
    </row>
    <row r="168" spans="1:6" x14ac:dyDescent="0.25">
      <c r="A168" s="12"/>
      <c r="B168" s="131" t="s">
        <v>128</v>
      </c>
      <c r="C168" s="145">
        <v>1250</v>
      </c>
      <c r="D168" s="145" t="s">
        <v>44</v>
      </c>
      <c r="E168" s="131" t="s">
        <v>2</v>
      </c>
      <c r="F168" s="12"/>
    </row>
    <row r="169" spans="1:6" x14ac:dyDescent="0.25">
      <c r="A169" s="12"/>
      <c r="B169" s="131" t="s">
        <v>8</v>
      </c>
      <c r="C169" s="145">
        <v>1296</v>
      </c>
      <c r="D169" s="145" t="s">
        <v>44</v>
      </c>
      <c r="E169" s="131" t="s">
        <v>2</v>
      </c>
      <c r="F169" s="12"/>
    </row>
    <row r="170" spans="1:6" x14ac:dyDescent="0.25">
      <c r="A170" s="12"/>
      <c r="B170" s="131" t="s">
        <v>7</v>
      </c>
      <c r="C170" s="145">
        <v>1438</v>
      </c>
      <c r="D170" s="145" t="s">
        <v>44</v>
      </c>
      <c r="E170" s="131" t="s">
        <v>2</v>
      </c>
      <c r="F170" s="12"/>
    </row>
    <row r="171" spans="1:6" x14ac:dyDescent="0.25">
      <c r="A171" s="12"/>
      <c r="B171" s="131" t="s">
        <v>9</v>
      </c>
      <c r="C171" s="145">
        <v>1527</v>
      </c>
      <c r="D171" s="145" t="s">
        <v>44</v>
      </c>
      <c r="E171" s="131" t="s">
        <v>2</v>
      </c>
      <c r="F171" s="12"/>
    </row>
    <row r="172" spans="1:6" x14ac:dyDescent="0.25">
      <c r="A172" s="126"/>
      <c r="B172" s="131" t="s">
        <v>6041</v>
      </c>
      <c r="C172" s="145">
        <v>3215</v>
      </c>
      <c r="D172" s="145" t="s">
        <v>44</v>
      </c>
      <c r="E172" s="131" t="s">
        <v>48</v>
      </c>
      <c r="F172" s="126"/>
    </row>
    <row r="173" spans="1:6" x14ac:dyDescent="0.25">
      <c r="A173" s="12"/>
      <c r="B173" s="131" t="s">
        <v>17</v>
      </c>
      <c r="C173" s="145">
        <v>3780</v>
      </c>
      <c r="D173" s="145" t="s">
        <v>44</v>
      </c>
      <c r="E173" s="131" t="s">
        <v>2</v>
      </c>
      <c r="F173" s="12"/>
    </row>
    <row r="174" spans="1:6" x14ac:dyDescent="0.25">
      <c r="A174" s="12"/>
      <c r="B174" s="131" t="s">
        <v>19</v>
      </c>
      <c r="C174" s="145">
        <v>4840</v>
      </c>
      <c r="D174" s="145" t="s">
        <v>44</v>
      </c>
      <c r="E174" s="131" t="s">
        <v>2</v>
      </c>
      <c r="F174" s="12"/>
    </row>
    <row r="175" spans="1:6" x14ac:dyDescent="0.25">
      <c r="A175" s="12"/>
      <c r="B175" s="131" t="s">
        <v>6125</v>
      </c>
      <c r="C175" s="145">
        <v>2503</v>
      </c>
      <c r="D175" s="145" t="s">
        <v>44</v>
      </c>
      <c r="E175" s="131" t="s">
        <v>2</v>
      </c>
      <c r="F175" s="12"/>
    </row>
    <row r="176" spans="1:6" x14ac:dyDescent="0.25">
      <c r="A176" s="12"/>
      <c r="B176" s="131" t="s">
        <v>6124</v>
      </c>
      <c r="C176" s="145">
        <v>5702</v>
      </c>
      <c r="D176" s="145" t="s">
        <v>44</v>
      </c>
      <c r="E176" s="131" t="s">
        <v>2</v>
      </c>
      <c r="F176" s="12"/>
    </row>
    <row r="177" spans="1:6" x14ac:dyDescent="0.25">
      <c r="A177" s="12"/>
      <c r="B177" s="131" t="s">
        <v>6165</v>
      </c>
      <c r="C177" s="145">
        <v>2788</v>
      </c>
      <c r="D177" s="145" t="s">
        <v>44</v>
      </c>
      <c r="E177" s="131" t="s">
        <v>2</v>
      </c>
      <c r="F177" s="12"/>
    </row>
    <row r="178" spans="1:6" x14ac:dyDescent="0.25">
      <c r="A178" s="12"/>
      <c r="B178" s="131" t="s">
        <v>21</v>
      </c>
      <c r="C178" s="145">
        <v>2788</v>
      </c>
      <c r="D178" s="145" t="s">
        <v>44</v>
      </c>
      <c r="E178" s="131" t="s">
        <v>2</v>
      </c>
      <c r="F178" s="12"/>
    </row>
    <row r="179" spans="1:6" x14ac:dyDescent="0.25">
      <c r="A179" s="12"/>
      <c r="B179" s="131" t="s">
        <v>16</v>
      </c>
      <c r="C179" s="145">
        <v>2140</v>
      </c>
      <c r="D179" s="145" t="s">
        <v>44</v>
      </c>
      <c r="E179" s="131" t="s">
        <v>2</v>
      </c>
      <c r="F179" s="12"/>
    </row>
    <row r="180" spans="1:6" x14ac:dyDescent="0.25">
      <c r="A180" s="12"/>
      <c r="B180" s="131" t="s">
        <v>6036</v>
      </c>
      <c r="C180" s="145">
        <v>3215</v>
      </c>
      <c r="D180" s="145" t="s">
        <v>44</v>
      </c>
      <c r="E180" s="131" t="s">
        <v>2</v>
      </c>
      <c r="F180" s="12"/>
    </row>
    <row r="181" spans="1:6" x14ac:dyDescent="0.25">
      <c r="A181" s="12"/>
      <c r="B181" s="131" t="s">
        <v>6224</v>
      </c>
      <c r="C181" s="145">
        <v>6365</v>
      </c>
      <c r="D181" s="145" t="s">
        <v>44</v>
      </c>
      <c r="E181" s="131" t="s">
        <v>2</v>
      </c>
      <c r="F181" s="12"/>
    </row>
    <row r="182" spans="1:6" x14ac:dyDescent="0.25">
      <c r="A182" s="12"/>
      <c r="B182" s="131" t="s">
        <v>6225</v>
      </c>
      <c r="C182" s="145">
        <v>3291</v>
      </c>
      <c r="D182" s="145" t="s">
        <v>44</v>
      </c>
      <c r="E182" s="131" t="s">
        <v>2</v>
      </c>
      <c r="F182" s="12"/>
    </row>
    <row r="183" spans="1:6" x14ac:dyDescent="0.25">
      <c r="A183" s="12"/>
      <c r="B183" s="131" t="s">
        <v>29</v>
      </c>
      <c r="C183" s="145">
        <v>1382</v>
      </c>
      <c r="D183" s="145" t="s">
        <v>44</v>
      </c>
      <c r="E183" s="131" t="s">
        <v>2</v>
      </c>
      <c r="F183" s="12"/>
    </row>
    <row r="184" spans="1:6" x14ac:dyDescent="0.25">
      <c r="A184" s="12"/>
      <c r="B184" s="131" t="s">
        <v>32</v>
      </c>
      <c r="C184" s="145">
        <v>1815</v>
      </c>
      <c r="D184" s="145" t="s">
        <v>44</v>
      </c>
      <c r="E184" s="131" t="s">
        <v>2</v>
      </c>
      <c r="F184" s="12"/>
    </row>
    <row r="185" spans="1:6" x14ac:dyDescent="0.25">
      <c r="A185" s="12"/>
      <c r="B185" s="131" t="s">
        <v>6158</v>
      </c>
      <c r="C185" s="145">
        <v>1797</v>
      </c>
      <c r="D185" s="145" t="s">
        <v>44</v>
      </c>
      <c r="E185" s="131" t="s">
        <v>2</v>
      </c>
      <c r="F185" s="12"/>
    </row>
    <row r="186" spans="1:6" x14ac:dyDescent="0.25">
      <c r="A186" s="12"/>
      <c r="B186" s="131" t="s">
        <v>26</v>
      </c>
      <c r="C186" s="145">
        <v>3703</v>
      </c>
      <c r="D186" s="145" t="s">
        <v>44</v>
      </c>
      <c r="E186" s="131" t="s">
        <v>2</v>
      </c>
      <c r="F186" s="12"/>
    </row>
    <row r="187" spans="1:6" x14ac:dyDescent="0.25">
      <c r="A187" s="12"/>
      <c r="B187" s="131" t="s">
        <v>6035</v>
      </c>
      <c r="C187" s="145">
        <v>2205</v>
      </c>
      <c r="D187" s="145" t="s">
        <v>44</v>
      </c>
      <c r="E187" s="131" t="s">
        <v>2</v>
      </c>
      <c r="F187" s="12"/>
    </row>
    <row r="188" spans="1:6" x14ac:dyDescent="0.25">
      <c r="A188" s="12"/>
      <c r="B188" s="131" t="s">
        <v>23</v>
      </c>
      <c r="C188" s="145">
        <v>1340</v>
      </c>
      <c r="D188" s="145" t="s">
        <v>44</v>
      </c>
      <c r="E188" s="131" t="s">
        <v>2</v>
      </c>
      <c r="F188" s="12"/>
    </row>
    <row r="189" spans="1:6" x14ac:dyDescent="0.25">
      <c r="A189" s="12"/>
      <c r="B189" s="131" t="s">
        <v>6034</v>
      </c>
      <c r="C189" s="145">
        <v>2339</v>
      </c>
      <c r="D189" s="145" t="s">
        <v>44</v>
      </c>
      <c r="E189" s="131" t="s">
        <v>2</v>
      </c>
      <c r="F189" s="12"/>
    </row>
    <row r="190" spans="1:6" x14ac:dyDescent="0.25">
      <c r="A190" s="12"/>
      <c r="B190" s="131" t="s">
        <v>7042</v>
      </c>
      <c r="C190" s="145">
        <v>7081</v>
      </c>
      <c r="D190" s="145" t="s">
        <v>44</v>
      </c>
      <c r="E190" s="131" t="s">
        <v>2</v>
      </c>
      <c r="F190" s="12"/>
    </row>
    <row r="191" spans="1:6" x14ac:dyDescent="0.25">
      <c r="A191" s="12"/>
      <c r="B191" s="131" t="s">
        <v>59</v>
      </c>
      <c r="C191" s="145">
        <v>1515</v>
      </c>
      <c r="D191" s="145" t="s">
        <v>44</v>
      </c>
      <c r="E191" s="131" t="s">
        <v>2</v>
      </c>
      <c r="F191" s="12"/>
    </row>
    <row r="192" spans="1:6" x14ac:dyDescent="0.25">
      <c r="A192" s="12"/>
      <c r="B192" s="131" t="s">
        <v>127</v>
      </c>
      <c r="C192" s="145">
        <v>3284</v>
      </c>
      <c r="D192" s="145" t="s">
        <v>44</v>
      </c>
      <c r="E192" s="131" t="s">
        <v>2</v>
      </c>
      <c r="F192" s="12"/>
    </row>
    <row r="193" spans="1:6" x14ac:dyDescent="0.25">
      <c r="A193" s="12"/>
      <c r="B193" s="131" t="s">
        <v>6257</v>
      </c>
      <c r="C193" s="145">
        <v>506</v>
      </c>
      <c r="D193" s="145" t="s">
        <v>44</v>
      </c>
      <c r="E193" s="131" t="s">
        <v>2</v>
      </c>
      <c r="F193" s="12"/>
    </row>
    <row r="194" spans="1:6" x14ac:dyDescent="0.25">
      <c r="A194" s="12"/>
      <c r="B194" s="131" t="s">
        <v>7647</v>
      </c>
      <c r="C194" s="145">
        <v>1219</v>
      </c>
      <c r="D194" s="145" t="s">
        <v>44</v>
      </c>
      <c r="E194" s="131" t="s">
        <v>2</v>
      </c>
      <c r="F194" s="12"/>
    </row>
    <row r="195" spans="1:6" x14ac:dyDescent="0.25">
      <c r="A195" s="12"/>
      <c r="B195" s="131" t="s">
        <v>7648</v>
      </c>
      <c r="C195" s="145">
        <v>387</v>
      </c>
      <c r="D195" s="145" t="s">
        <v>44</v>
      </c>
      <c r="E195" s="131" t="s">
        <v>2</v>
      </c>
      <c r="F195" s="12"/>
    </row>
    <row r="196" spans="1:6" x14ac:dyDescent="0.25">
      <c r="A196" s="12"/>
      <c r="B196" s="131" t="s">
        <v>6411</v>
      </c>
      <c r="C196" s="145">
        <v>7340</v>
      </c>
      <c r="D196" s="145" t="s">
        <v>44</v>
      </c>
      <c r="E196" s="131" t="s">
        <v>2</v>
      </c>
      <c r="F196" s="12"/>
    </row>
    <row r="197" spans="1:6" x14ac:dyDescent="0.25">
      <c r="A197" s="12"/>
      <c r="B197" s="131" t="s">
        <v>6410</v>
      </c>
      <c r="C197" s="145">
        <v>4932</v>
      </c>
      <c r="D197" s="145" t="s">
        <v>44</v>
      </c>
      <c r="E197" s="131" t="s">
        <v>2</v>
      </c>
      <c r="F197" s="12"/>
    </row>
    <row r="198" spans="1:6" x14ac:dyDescent="0.25">
      <c r="A198" s="12"/>
      <c r="B198" s="131" t="s">
        <v>6265</v>
      </c>
      <c r="C198" s="145">
        <v>1798</v>
      </c>
      <c r="D198" s="145" t="s">
        <v>44</v>
      </c>
      <c r="E198" s="131" t="s">
        <v>2</v>
      </c>
      <c r="F198" s="12"/>
    </row>
    <row r="199" spans="1:6" x14ac:dyDescent="0.25">
      <c r="A199" s="12"/>
      <c r="B199" s="131" t="s">
        <v>6390</v>
      </c>
      <c r="C199" s="145">
        <v>1495</v>
      </c>
      <c r="D199" s="145" t="s">
        <v>44</v>
      </c>
      <c r="E199" s="131" t="s">
        <v>2</v>
      </c>
      <c r="F199" s="12"/>
    </row>
    <row r="200" spans="1:6" x14ac:dyDescent="0.25">
      <c r="A200" s="12"/>
      <c r="B200" s="131" t="s">
        <v>6914</v>
      </c>
      <c r="C200" s="145">
        <v>2257</v>
      </c>
      <c r="D200" s="145" t="s">
        <v>44</v>
      </c>
      <c r="E200" s="131" t="s">
        <v>2</v>
      </c>
      <c r="F200" s="12"/>
    </row>
    <row r="201" spans="1:6" x14ac:dyDescent="0.25">
      <c r="A201" s="12"/>
      <c r="B201" s="131" t="s">
        <v>6913</v>
      </c>
      <c r="C201" s="145">
        <v>2938</v>
      </c>
      <c r="D201" s="145" t="s">
        <v>44</v>
      </c>
      <c r="E201" s="131" t="s">
        <v>2</v>
      </c>
      <c r="F201" s="12"/>
    </row>
    <row r="202" spans="1:6" x14ac:dyDescent="0.25">
      <c r="A202" s="12"/>
      <c r="B202" s="131" t="s">
        <v>6911</v>
      </c>
      <c r="C202" s="145">
        <v>1102</v>
      </c>
      <c r="D202" s="145" t="s">
        <v>44</v>
      </c>
      <c r="E202" s="131" t="s">
        <v>2</v>
      </c>
      <c r="F202" s="12"/>
    </row>
    <row r="203" spans="1:6" x14ac:dyDescent="0.25">
      <c r="A203" s="12"/>
      <c r="B203" s="131" t="s">
        <v>6912</v>
      </c>
      <c r="C203" s="145">
        <v>884</v>
      </c>
      <c r="D203" s="145" t="s">
        <v>44</v>
      </c>
      <c r="E203" s="131" t="s">
        <v>2</v>
      </c>
      <c r="F203" s="12"/>
    </row>
    <row r="204" spans="1:6" x14ac:dyDescent="0.25">
      <c r="A204" s="12"/>
      <c r="B204" s="131" t="s">
        <v>6997</v>
      </c>
      <c r="C204" s="145">
        <v>1976</v>
      </c>
      <c r="D204" s="145" t="s">
        <v>44</v>
      </c>
      <c r="E204" s="131" t="s">
        <v>2</v>
      </c>
      <c r="F204" s="12"/>
    </row>
    <row r="205" spans="1:6" x14ac:dyDescent="0.25">
      <c r="A205" s="12"/>
      <c r="B205" s="131" t="s">
        <v>6995</v>
      </c>
      <c r="C205" s="145">
        <v>4984</v>
      </c>
      <c r="D205" s="145" t="s">
        <v>44</v>
      </c>
      <c r="E205" s="131" t="s">
        <v>2</v>
      </c>
      <c r="F205" s="12"/>
    </row>
    <row r="206" spans="1:6" x14ac:dyDescent="0.25">
      <c r="A206" s="12"/>
      <c r="B206" s="131" t="s">
        <v>6056</v>
      </c>
      <c r="C206" s="145">
        <v>1890</v>
      </c>
      <c r="D206" s="145" t="s">
        <v>44</v>
      </c>
      <c r="E206" s="131" t="s">
        <v>2</v>
      </c>
      <c r="F206" s="12"/>
    </row>
    <row r="207" spans="1:6" x14ac:dyDescent="0.25">
      <c r="A207" s="12"/>
      <c r="B207" s="131" t="s">
        <v>7003</v>
      </c>
      <c r="C207" s="145">
        <v>6924</v>
      </c>
      <c r="D207" s="145" t="s">
        <v>44</v>
      </c>
      <c r="E207" s="131" t="s">
        <v>2</v>
      </c>
      <c r="F207" s="12"/>
    </row>
    <row r="208" spans="1:6" x14ac:dyDescent="0.25">
      <c r="A208" s="12"/>
      <c r="B208" s="131" t="s">
        <v>18</v>
      </c>
      <c r="C208" s="145">
        <v>3486</v>
      </c>
      <c r="D208" s="145" t="s">
        <v>44</v>
      </c>
      <c r="E208" s="131" t="s">
        <v>6</v>
      </c>
      <c r="F208" s="12"/>
    </row>
    <row r="209" spans="1:6" x14ac:dyDescent="0.25">
      <c r="A209" s="12"/>
      <c r="B209" s="131" t="s">
        <v>24</v>
      </c>
      <c r="C209" s="145">
        <v>4543</v>
      </c>
      <c r="D209" s="145" t="s">
        <v>44</v>
      </c>
      <c r="E209" s="131" t="s">
        <v>6</v>
      </c>
      <c r="F209" s="12"/>
    </row>
    <row r="210" spans="1:6" x14ac:dyDescent="0.25">
      <c r="A210" s="12"/>
      <c r="B210" s="131" t="s">
        <v>6151</v>
      </c>
      <c r="C210" s="145">
        <v>4715</v>
      </c>
      <c r="D210" s="145" t="s">
        <v>44</v>
      </c>
      <c r="E210" s="131" t="s">
        <v>6</v>
      </c>
      <c r="F210" s="12"/>
    </row>
    <row r="211" spans="1:6" x14ac:dyDescent="0.25">
      <c r="A211" s="12"/>
      <c r="B211" s="131" t="s">
        <v>6152</v>
      </c>
      <c r="C211" s="145">
        <v>3506</v>
      </c>
      <c r="D211" s="145" t="s">
        <v>44</v>
      </c>
      <c r="E211" s="131" t="s">
        <v>6</v>
      </c>
      <c r="F211" s="12"/>
    </row>
    <row r="212" spans="1:6" x14ac:dyDescent="0.25">
      <c r="A212" s="12"/>
      <c r="B212" s="131" t="s">
        <v>20</v>
      </c>
      <c r="C212" s="145">
        <v>1453</v>
      </c>
      <c r="D212" s="145" t="s">
        <v>44</v>
      </c>
      <c r="E212" s="131" t="s">
        <v>6</v>
      </c>
      <c r="F212" s="12"/>
    </row>
    <row r="213" spans="1:6" x14ac:dyDescent="0.25">
      <c r="A213" s="12"/>
      <c r="B213" s="131" t="s">
        <v>6507</v>
      </c>
      <c r="C213" s="145">
        <v>960</v>
      </c>
      <c r="D213" s="145" t="s">
        <v>44</v>
      </c>
      <c r="E213" s="131" t="s">
        <v>6</v>
      </c>
      <c r="F213" s="12"/>
    </row>
    <row r="214" spans="1:6" x14ac:dyDescent="0.25">
      <c r="A214" s="12"/>
      <c r="B214" s="131" t="s">
        <v>15</v>
      </c>
      <c r="C214" s="145">
        <v>1126</v>
      </c>
      <c r="D214" s="145" t="s">
        <v>44</v>
      </c>
      <c r="E214" s="131" t="s">
        <v>6</v>
      </c>
      <c r="F214" s="12"/>
    </row>
    <row r="215" spans="1:6" x14ac:dyDescent="0.25">
      <c r="A215" s="12"/>
      <c r="B215" s="131" t="s">
        <v>22</v>
      </c>
      <c r="C215" s="145">
        <v>2049</v>
      </c>
      <c r="D215" s="145" t="s">
        <v>44</v>
      </c>
      <c r="E215" s="131" t="s">
        <v>6</v>
      </c>
      <c r="F215" s="12"/>
    </row>
    <row r="216" spans="1:6" x14ac:dyDescent="0.25">
      <c r="A216" s="12"/>
      <c r="B216" s="131" t="s">
        <v>5</v>
      </c>
      <c r="C216" s="145">
        <v>1204</v>
      </c>
      <c r="D216" s="145" t="s">
        <v>44</v>
      </c>
      <c r="E216" s="131" t="s">
        <v>6</v>
      </c>
      <c r="F216" s="12"/>
    </row>
    <row r="217" spans="1:6" x14ac:dyDescent="0.25">
      <c r="A217" s="12"/>
      <c r="B217" s="131" t="s">
        <v>6202</v>
      </c>
      <c r="C217" s="145">
        <v>1681</v>
      </c>
      <c r="D217" s="145" t="s">
        <v>44</v>
      </c>
      <c r="E217" s="131" t="s">
        <v>6</v>
      </c>
      <c r="F217" s="12"/>
    </row>
    <row r="218" spans="1:6" x14ac:dyDescent="0.25">
      <c r="A218" s="12"/>
      <c r="B218" s="131" t="s">
        <v>6186</v>
      </c>
      <c r="C218" s="145">
        <v>1483</v>
      </c>
      <c r="D218" s="145" t="s">
        <v>44</v>
      </c>
      <c r="E218" s="131" t="s">
        <v>6</v>
      </c>
      <c r="F218" s="12"/>
    </row>
    <row r="219" spans="1:6" x14ac:dyDescent="0.25">
      <c r="A219" s="12"/>
      <c r="B219" s="131" t="s">
        <v>6190</v>
      </c>
      <c r="C219" s="145">
        <v>1602</v>
      </c>
      <c r="D219" s="145" t="s">
        <v>44</v>
      </c>
      <c r="E219" s="131" t="s">
        <v>6</v>
      </c>
      <c r="F219" s="12"/>
    </row>
    <row r="220" spans="1:6" x14ac:dyDescent="0.25">
      <c r="A220" s="12"/>
      <c r="B220" s="131" t="s">
        <v>6230</v>
      </c>
      <c r="C220" s="145">
        <v>3288</v>
      </c>
      <c r="D220" s="145" t="s">
        <v>44</v>
      </c>
      <c r="E220" s="131" t="s">
        <v>6</v>
      </c>
      <c r="F220" s="12"/>
    </row>
    <row r="221" spans="1:6" x14ac:dyDescent="0.25">
      <c r="A221" s="12"/>
      <c r="B221" s="131" t="s">
        <v>6294</v>
      </c>
      <c r="C221" s="145">
        <v>1870</v>
      </c>
      <c r="D221" s="145" t="s">
        <v>44</v>
      </c>
      <c r="E221" s="131" t="s">
        <v>2</v>
      </c>
      <c r="F221" s="12"/>
    </row>
    <row r="222" spans="1:6" x14ac:dyDescent="0.25">
      <c r="A222" s="12"/>
      <c r="B222" s="131" t="s">
        <v>6229</v>
      </c>
      <c r="C222" s="145">
        <v>929</v>
      </c>
      <c r="D222" s="145" t="s">
        <v>44</v>
      </c>
      <c r="E222" s="131" t="s">
        <v>2</v>
      </c>
      <c r="F222" s="12"/>
    </row>
    <row r="223" spans="1:6" x14ac:dyDescent="0.25">
      <c r="A223" s="12"/>
      <c r="B223" s="131" t="s">
        <v>6392</v>
      </c>
      <c r="C223" s="145">
        <v>5873</v>
      </c>
      <c r="D223" s="145" t="s">
        <v>44</v>
      </c>
      <c r="E223" s="131" t="s">
        <v>2</v>
      </c>
      <c r="F223" s="12"/>
    </row>
    <row r="224" spans="1:6" x14ac:dyDescent="0.25">
      <c r="A224" s="12"/>
      <c r="B224" s="131" t="s">
        <v>6364</v>
      </c>
      <c r="C224" s="145">
        <v>292</v>
      </c>
      <c r="D224" s="145" t="s">
        <v>44</v>
      </c>
      <c r="E224" s="131" t="s">
        <v>2</v>
      </c>
      <c r="F224" s="12"/>
    </row>
    <row r="225" spans="1:6" x14ac:dyDescent="0.25">
      <c r="A225" s="12"/>
      <c r="B225" s="131" t="s">
        <v>6363</v>
      </c>
      <c r="C225" s="145">
        <v>212</v>
      </c>
      <c r="D225" s="145" t="s">
        <v>44</v>
      </c>
      <c r="E225" s="131" t="s">
        <v>2</v>
      </c>
      <c r="F225" s="12"/>
    </row>
    <row r="226" spans="1:6" x14ac:dyDescent="0.25">
      <c r="A226" s="12"/>
      <c r="B226" s="131" t="s">
        <v>6910</v>
      </c>
      <c r="C226" s="145">
        <v>288</v>
      </c>
      <c r="D226" s="145" t="s">
        <v>44</v>
      </c>
      <c r="E226" s="131" t="s">
        <v>2</v>
      </c>
      <c r="F226" s="12"/>
    </row>
    <row r="227" spans="1:6" x14ac:dyDescent="0.25">
      <c r="A227" s="12"/>
      <c r="B227" s="131" t="s">
        <v>6237</v>
      </c>
      <c r="C227" s="145">
        <v>322</v>
      </c>
      <c r="D227" s="145" t="s">
        <v>44</v>
      </c>
      <c r="E227" s="131" t="s">
        <v>2</v>
      </c>
      <c r="F227" s="12"/>
    </row>
    <row r="228" spans="1:6" x14ac:dyDescent="0.25">
      <c r="A228" s="12"/>
      <c r="B228" s="131" t="s">
        <v>6444</v>
      </c>
      <c r="C228" s="145">
        <v>149</v>
      </c>
      <c r="D228" s="145" t="s">
        <v>44</v>
      </c>
      <c r="E228" s="131" t="s">
        <v>2</v>
      </c>
      <c r="F228" s="12"/>
    </row>
    <row r="229" spans="1:6" x14ac:dyDescent="0.25">
      <c r="A229" s="12"/>
      <c r="B229" s="131" t="s">
        <v>6235</v>
      </c>
      <c r="C229" s="145">
        <v>643</v>
      </c>
      <c r="D229" s="145" t="s">
        <v>44</v>
      </c>
      <c r="E229" s="131" t="s">
        <v>2</v>
      </c>
      <c r="F229" s="12"/>
    </row>
    <row r="230" spans="1:6" x14ac:dyDescent="0.25">
      <c r="A230" s="12"/>
      <c r="B230" s="131" t="s">
        <v>6236</v>
      </c>
      <c r="C230" s="145">
        <v>744</v>
      </c>
      <c r="D230" s="145" t="s">
        <v>44</v>
      </c>
      <c r="E230" s="131" t="s">
        <v>2</v>
      </c>
      <c r="F230" s="12"/>
    </row>
    <row r="231" spans="1:6" x14ac:dyDescent="0.25">
      <c r="A231" s="12"/>
      <c r="B231" s="131" t="s">
        <v>6238</v>
      </c>
      <c r="C231" s="145">
        <v>172</v>
      </c>
      <c r="D231" s="145" t="s">
        <v>44</v>
      </c>
      <c r="E231" s="131" t="s">
        <v>2</v>
      </c>
      <c r="F231" s="12"/>
    </row>
    <row r="232" spans="1:6" x14ac:dyDescent="0.25">
      <c r="A232" s="12"/>
      <c r="B232" s="131" t="s">
        <v>6239</v>
      </c>
      <c r="C232" s="145">
        <v>179</v>
      </c>
      <c r="D232" s="145" t="s">
        <v>44</v>
      </c>
      <c r="E232" s="131" t="s">
        <v>2</v>
      </c>
      <c r="F232" s="12"/>
    </row>
    <row r="233" spans="1:6" x14ac:dyDescent="0.25">
      <c r="A233" s="12"/>
      <c r="B233" s="131" t="s">
        <v>6908</v>
      </c>
      <c r="C233" s="145">
        <v>69</v>
      </c>
      <c r="D233" s="145" t="s">
        <v>44</v>
      </c>
      <c r="E233" s="131" t="s">
        <v>2</v>
      </c>
      <c r="F233" s="12"/>
    </row>
    <row r="234" spans="1:6" x14ac:dyDescent="0.25">
      <c r="A234" s="12"/>
      <c r="B234" s="131" t="s">
        <v>6909</v>
      </c>
      <c r="C234" s="145">
        <v>166</v>
      </c>
      <c r="D234" s="145" t="s">
        <v>44</v>
      </c>
      <c r="E234" s="131" t="s">
        <v>2</v>
      </c>
      <c r="F234" s="12"/>
    </row>
    <row r="235" spans="1:6" x14ac:dyDescent="0.25">
      <c r="A235" s="12"/>
      <c r="B235" s="131" t="s">
        <v>6296</v>
      </c>
      <c r="C235" s="145">
        <v>996</v>
      </c>
      <c r="D235" s="145" t="s">
        <v>44</v>
      </c>
      <c r="E235" s="131" t="s">
        <v>2</v>
      </c>
      <c r="F235" s="12"/>
    </row>
    <row r="236" spans="1:6" x14ac:dyDescent="0.25">
      <c r="A236" s="12"/>
      <c r="B236" s="131" t="s">
        <v>6383</v>
      </c>
      <c r="C236" s="145">
        <v>981</v>
      </c>
      <c r="D236" s="145" t="s">
        <v>6160</v>
      </c>
      <c r="E236" s="131" t="s">
        <v>2</v>
      </c>
      <c r="F236" s="12"/>
    </row>
    <row r="237" spans="1:6" x14ac:dyDescent="0.25">
      <c r="A237" s="12"/>
      <c r="B237" s="131" t="s">
        <v>6382</v>
      </c>
      <c r="C237" s="145">
        <v>972</v>
      </c>
      <c r="D237" s="145" t="s">
        <v>6160</v>
      </c>
      <c r="E237" s="131" t="s">
        <v>2</v>
      </c>
      <c r="F237" s="12"/>
    </row>
    <row r="238" spans="1:6" x14ac:dyDescent="0.25">
      <c r="A238" s="12"/>
      <c r="B238" s="131" t="s">
        <v>6384</v>
      </c>
      <c r="C238" s="145">
        <v>461</v>
      </c>
      <c r="D238" s="145" t="s">
        <v>6160</v>
      </c>
      <c r="E238" s="131" t="s">
        <v>2</v>
      </c>
      <c r="F238" s="12"/>
    </row>
    <row r="239" spans="1:6" x14ac:dyDescent="0.25">
      <c r="A239" s="12"/>
      <c r="B239" s="131" t="s">
        <v>6385</v>
      </c>
      <c r="C239" s="145">
        <v>685</v>
      </c>
      <c r="D239" s="145" t="s">
        <v>6160</v>
      </c>
      <c r="E239" s="131" t="s">
        <v>2</v>
      </c>
      <c r="F239" s="12"/>
    </row>
    <row r="240" spans="1:6" x14ac:dyDescent="0.25">
      <c r="A240" s="12"/>
      <c r="B240" s="131" t="s">
        <v>6412</v>
      </c>
      <c r="C240" s="145">
        <v>136</v>
      </c>
      <c r="D240" s="145" t="s">
        <v>6160</v>
      </c>
      <c r="E240" s="131" t="s">
        <v>2</v>
      </c>
      <c r="F240" s="12"/>
    </row>
    <row r="241" spans="1:6" x14ac:dyDescent="0.25">
      <c r="A241" s="12"/>
      <c r="B241" s="131" t="s">
        <v>6413</v>
      </c>
      <c r="C241" s="145">
        <v>190</v>
      </c>
      <c r="D241" s="145" t="s">
        <v>6160</v>
      </c>
      <c r="E241" s="131" t="s">
        <v>2</v>
      </c>
      <c r="F241" s="12"/>
    </row>
    <row r="242" spans="1:6" x14ac:dyDescent="0.25">
      <c r="A242" s="12"/>
      <c r="B242" s="131" t="s">
        <v>6414</v>
      </c>
      <c r="C242" s="145">
        <v>1026</v>
      </c>
      <c r="D242" s="145" t="s">
        <v>6160</v>
      </c>
      <c r="E242" s="131" t="s">
        <v>2</v>
      </c>
      <c r="F242" s="12"/>
    </row>
    <row r="243" spans="1:6" x14ac:dyDescent="0.25">
      <c r="A243" s="12"/>
      <c r="B243" s="131" t="s">
        <v>6430</v>
      </c>
      <c r="C243" s="145">
        <v>1094</v>
      </c>
      <c r="D243" s="145" t="s">
        <v>6160</v>
      </c>
      <c r="E243" s="131" t="s">
        <v>2</v>
      </c>
      <c r="F243" s="12"/>
    </row>
    <row r="244" spans="1:6" x14ac:dyDescent="0.25">
      <c r="A244" s="12"/>
      <c r="B244" s="131" t="s">
        <v>6431</v>
      </c>
      <c r="C244" s="145">
        <v>441</v>
      </c>
      <c r="D244" s="145" t="s">
        <v>6160</v>
      </c>
      <c r="E244" s="131" t="s">
        <v>2</v>
      </c>
      <c r="F244" s="12"/>
    </row>
    <row r="245" spans="1:6" x14ac:dyDescent="0.25">
      <c r="A245" s="12"/>
      <c r="B245" s="131" t="s">
        <v>6432</v>
      </c>
      <c r="C245" s="145">
        <v>1193</v>
      </c>
      <c r="D245" s="145" t="s">
        <v>6160</v>
      </c>
      <c r="E245" s="131" t="s">
        <v>2</v>
      </c>
      <c r="F245" s="12"/>
    </row>
    <row r="246" spans="1:6" x14ac:dyDescent="0.25">
      <c r="A246" s="12"/>
      <c r="B246" s="131" t="s">
        <v>6474</v>
      </c>
      <c r="C246" s="145">
        <v>492</v>
      </c>
      <c r="D246" s="145" t="s">
        <v>6160</v>
      </c>
      <c r="E246" s="131" t="s">
        <v>2</v>
      </c>
      <c r="F246" s="12"/>
    </row>
    <row r="247" spans="1:6" x14ac:dyDescent="0.25">
      <c r="A247" s="12"/>
      <c r="B247" s="131" t="s">
        <v>6475</v>
      </c>
      <c r="C247" s="145">
        <v>602</v>
      </c>
      <c r="D247" s="145" t="s">
        <v>6160</v>
      </c>
      <c r="E247" s="131" t="s">
        <v>2</v>
      </c>
      <c r="F247" s="12"/>
    </row>
    <row r="248" spans="1:6" x14ac:dyDescent="0.25">
      <c r="A248" s="12"/>
      <c r="B248" s="131" t="s">
        <v>6441</v>
      </c>
      <c r="C248" s="145">
        <v>550</v>
      </c>
      <c r="D248" s="145" t="s">
        <v>6160</v>
      </c>
      <c r="E248" s="131" t="s">
        <v>2</v>
      </c>
      <c r="F248" s="12"/>
    </row>
    <row r="249" spans="1:6" x14ac:dyDescent="0.25">
      <c r="A249" s="12"/>
      <c r="B249" s="131" t="s">
        <v>6442</v>
      </c>
      <c r="C249" s="145">
        <v>395</v>
      </c>
      <c r="D249" s="145" t="s">
        <v>6160</v>
      </c>
      <c r="E249" s="131" t="s">
        <v>2</v>
      </c>
      <c r="F249" s="12"/>
    </row>
    <row r="250" spans="1:6" x14ac:dyDescent="0.25">
      <c r="A250" s="12"/>
      <c r="B250" s="131" t="s">
        <v>6443</v>
      </c>
      <c r="C250" s="145">
        <v>591</v>
      </c>
      <c r="D250" s="145" t="s">
        <v>6160</v>
      </c>
      <c r="E250" s="131" t="s">
        <v>2</v>
      </c>
      <c r="F250" s="12"/>
    </row>
    <row r="251" spans="1:6" x14ac:dyDescent="0.25">
      <c r="A251" s="12"/>
      <c r="B251" s="131" t="s">
        <v>6521</v>
      </c>
      <c r="C251" s="145">
        <v>678</v>
      </c>
      <c r="D251" s="145" t="s">
        <v>6160</v>
      </c>
      <c r="E251" s="131" t="s">
        <v>2</v>
      </c>
      <c r="F251" s="12"/>
    </row>
  </sheetData>
  <autoFilter ref="B1:B235" xr:uid="{00000000-0009-0000-0000-000001000000}">
    <sortState xmlns:xlrd2="http://schemas.microsoft.com/office/spreadsheetml/2017/richdata2" ref="B2:G176">
      <sortCondition ref="B1:B176"/>
    </sortState>
  </autoFilter>
  <sortState xmlns:xlrd2="http://schemas.microsoft.com/office/spreadsheetml/2017/richdata2" ref="B4:E52">
    <sortCondition ref="B1"/>
  </sortState>
  <phoneticPr fontId="1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F149"/>
  <sheetViews>
    <sheetView workbookViewId="0">
      <selection activeCell="B27" sqref="B27:E27"/>
    </sheetView>
  </sheetViews>
  <sheetFormatPr defaultRowHeight="15" x14ac:dyDescent="0.25"/>
  <cols>
    <col min="1" max="1" width="3.5703125" style="12" customWidth="1"/>
    <col min="2" max="2" width="31.140625" bestFit="1" customWidth="1"/>
    <col min="3" max="3" width="9.140625" style="1"/>
    <col min="4" max="4" width="7.140625" style="1" customWidth="1"/>
    <col min="5" max="5" width="11.5703125" bestFit="1" customWidth="1"/>
    <col min="6" max="6" width="2.7109375" style="12" customWidth="1"/>
  </cols>
  <sheetData>
    <row r="2" spans="1:6" x14ac:dyDescent="0.25">
      <c r="A2" s="125"/>
      <c r="B2" s="131" t="s">
        <v>47</v>
      </c>
      <c r="C2" s="145">
        <v>39</v>
      </c>
      <c r="D2" s="145" t="s">
        <v>44</v>
      </c>
      <c r="E2" s="131" t="s">
        <v>14</v>
      </c>
      <c r="F2" s="125"/>
    </row>
    <row r="3" spans="1:6" x14ac:dyDescent="0.25">
      <c r="A3" s="125"/>
      <c r="B3" s="131" t="s">
        <v>6519</v>
      </c>
      <c r="C3" s="1">
        <v>4155</v>
      </c>
      <c r="D3" s="145" t="s">
        <v>6520</v>
      </c>
      <c r="E3" s="131" t="s">
        <v>48</v>
      </c>
      <c r="F3" s="125"/>
    </row>
    <row r="4" spans="1:6" x14ac:dyDescent="0.25">
      <c r="A4" s="125"/>
      <c r="B4" s="171" t="s">
        <v>42</v>
      </c>
      <c r="C4" s="1">
        <v>2626</v>
      </c>
      <c r="D4" s="172" t="s">
        <v>44</v>
      </c>
      <c r="E4" s="171" t="s">
        <v>48</v>
      </c>
      <c r="F4" s="125"/>
    </row>
    <row r="5" spans="1:6" x14ac:dyDescent="0.25">
      <c r="B5" s="171" t="s">
        <v>6108</v>
      </c>
      <c r="C5" s="172">
        <v>156</v>
      </c>
      <c r="D5" s="172" t="s">
        <v>44</v>
      </c>
      <c r="E5" s="171" t="s">
        <v>2</v>
      </c>
    </row>
    <row r="6" spans="1:6" x14ac:dyDescent="0.25">
      <c r="B6" s="171" t="s">
        <v>6120</v>
      </c>
      <c r="C6" s="172">
        <v>324</v>
      </c>
      <c r="D6" s="172" t="s">
        <v>44</v>
      </c>
      <c r="E6" s="171" t="s">
        <v>2</v>
      </c>
    </row>
    <row r="7" spans="1:6" x14ac:dyDescent="0.25">
      <c r="B7" s="171" t="s">
        <v>35</v>
      </c>
      <c r="C7" s="172">
        <v>398</v>
      </c>
      <c r="D7" s="172" t="s">
        <v>44</v>
      </c>
      <c r="E7" s="171" t="s">
        <v>2</v>
      </c>
    </row>
    <row r="8" spans="1:6" x14ac:dyDescent="0.25">
      <c r="B8" s="171" t="s">
        <v>129</v>
      </c>
      <c r="C8" s="172">
        <v>250</v>
      </c>
      <c r="D8" s="172" t="s">
        <v>44</v>
      </c>
      <c r="E8" s="171" t="s">
        <v>2</v>
      </c>
    </row>
    <row r="9" spans="1:6" x14ac:dyDescent="0.25">
      <c r="B9" s="171" t="s">
        <v>6208</v>
      </c>
      <c r="C9" s="172">
        <v>603</v>
      </c>
      <c r="D9" s="172" t="s">
        <v>44</v>
      </c>
      <c r="E9" s="171" t="s">
        <v>2</v>
      </c>
    </row>
    <row r="10" spans="1:6" x14ac:dyDescent="0.25">
      <c r="B10" s="171" t="s">
        <v>6285</v>
      </c>
      <c r="C10" s="172">
        <v>664</v>
      </c>
      <c r="D10" s="172" t="s">
        <v>44</v>
      </c>
      <c r="E10" s="171" t="s">
        <v>2</v>
      </c>
    </row>
    <row r="11" spans="1:6" x14ac:dyDescent="0.25">
      <c r="B11" s="171" t="s">
        <v>6095</v>
      </c>
      <c r="C11" s="172">
        <v>310</v>
      </c>
      <c r="D11" s="172" t="s">
        <v>44</v>
      </c>
      <c r="E11" s="171" t="s">
        <v>2</v>
      </c>
    </row>
    <row r="12" spans="1:6" x14ac:dyDescent="0.25">
      <c r="B12" s="171" t="s">
        <v>33</v>
      </c>
      <c r="C12" s="172">
        <v>530</v>
      </c>
      <c r="D12" s="172" t="s">
        <v>44</v>
      </c>
      <c r="E12" s="171" t="s">
        <v>2</v>
      </c>
    </row>
    <row r="13" spans="1:6" x14ac:dyDescent="0.25">
      <c r="B13" s="171" t="s">
        <v>6123</v>
      </c>
      <c r="C13" s="172">
        <v>2616</v>
      </c>
      <c r="D13" s="172" t="s">
        <v>44</v>
      </c>
      <c r="E13" s="171" t="s">
        <v>2</v>
      </c>
    </row>
    <row r="14" spans="1:6" x14ac:dyDescent="0.25">
      <c r="B14" s="171" t="s">
        <v>7157</v>
      </c>
      <c r="C14" s="172">
        <v>3562</v>
      </c>
      <c r="D14" s="172" t="s">
        <v>44</v>
      </c>
      <c r="E14" s="171" t="s">
        <v>2</v>
      </c>
    </row>
    <row r="15" spans="1:6" x14ac:dyDescent="0.25">
      <c r="B15" s="171" t="s">
        <v>6305</v>
      </c>
      <c r="C15" s="172">
        <v>1916</v>
      </c>
      <c r="D15" s="172" t="s">
        <v>44</v>
      </c>
      <c r="E15" s="171" t="s">
        <v>2</v>
      </c>
    </row>
    <row r="16" spans="1:6" x14ac:dyDescent="0.25">
      <c r="B16" s="171" t="s">
        <v>6310</v>
      </c>
      <c r="C16" s="172">
        <v>51</v>
      </c>
      <c r="D16" s="172" t="s">
        <v>44</v>
      </c>
      <c r="E16" s="171" t="s">
        <v>2</v>
      </c>
    </row>
    <row r="17" spans="1:6" x14ac:dyDescent="0.25">
      <c r="B17" s="171" t="s">
        <v>6173</v>
      </c>
      <c r="C17" s="172">
        <v>83</v>
      </c>
      <c r="D17" s="172" t="s">
        <v>44</v>
      </c>
      <c r="E17" s="171" t="s">
        <v>2</v>
      </c>
    </row>
    <row r="18" spans="1:6" x14ac:dyDescent="0.25">
      <c r="B18" s="171" t="s">
        <v>11</v>
      </c>
      <c r="C18" s="172">
        <v>176</v>
      </c>
      <c r="D18" s="172" t="s">
        <v>44</v>
      </c>
      <c r="E18" s="171" t="s">
        <v>2</v>
      </c>
    </row>
    <row r="19" spans="1:6" x14ac:dyDescent="0.25">
      <c r="B19" s="171" t="s">
        <v>6259</v>
      </c>
      <c r="C19" s="172">
        <v>3488</v>
      </c>
      <c r="D19" s="172" t="s">
        <v>44</v>
      </c>
      <c r="E19" s="171" t="s">
        <v>2</v>
      </c>
    </row>
    <row r="20" spans="1:6" x14ac:dyDescent="0.25">
      <c r="B20" s="171" t="s">
        <v>6398</v>
      </c>
      <c r="C20" s="172">
        <v>4322</v>
      </c>
      <c r="D20" s="172" t="s">
        <v>44</v>
      </c>
      <c r="E20" s="171" t="s">
        <v>2</v>
      </c>
    </row>
    <row r="21" spans="1:6" x14ac:dyDescent="0.25">
      <c r="B21" s="171" t="s">
        <v>6308</v>
      </c>
      <c r="C21" s="172">
        <v>11</v>
      </c>
      <c r="D21" s="172" t="s">
        <v>44</v>
      </c>
      <c r="E21" s="171" t="s">
        <v>2</v>
      </c>
    </row>
    <row r="22" spans="1:6" x14ac:dyDescent="0.25">
      <c r="B22" s="171" t="s">
        <v>7171</v>
      </c>
      <c r="C22" s="1">
        <v>32</v>
      </c>
      <c r="D22" s="172" t="s">
        <v>44</v>
      </c>
      <c r="E22" s="171" t="s">
        <v>2</v>
      </c>
    </row>
    <row r="23" spans="1:6" x14ac:dyDescent="0.25">
      <c r="B23" s="171" t="s">
        <v>7173</v>
      </c>
      <c r="C23" s="1">
        <v>38</v>
      </c>
      <c r="D23" s="172" t="s">
        <v>44</v>
      </c>
      <c r="E23" s="171" t="s">
        <v>2</v>
      </c>
    </row>
    <row r="24" spans="1:6" x14ac:dyDescent="0.25">
      <c r="B24" s="171" t="s">
        <v>7172</v>
      </c>
      <c r="C24" s="1">
        <v>42</v>
      </c>
      <c r="D24" s="172" t="s">
        <v>44</v>
      </c>
      <c r="E24" s="171" t="s">
        <v>2</v>
      </c>
    </row>
    <row r="25" spans="1:6" x14ac:dyDescent="0.25">
      <c r="A25" s="125"/>
      <c r="B25" s="171" t="s">
        <v>36</v>
      </c>
      <c r="C25" s="1">
        <v>3231</v>
      </c>
      <c r="D25" s="172" t="s">
        <v>44</v>
      </c>
      <c r="E25" s="171" t="s">
        <v>3</v>
      </c>
      <c r="F25" s="125"/>
    </row>
    <row r="26" spans="1:6" x14ac:dyDescent="0.25">
      <c r="A26" s="125"/>
      <c r="B26" s="171" t="s">
        <v>71</v>
      </c>
      <c r="C26" s="1">
        <v>3231</v>
      </c>
      <c r="D26" s="172" t="s">
        <v>44</v>
      </c>
      <c r="E26" s="171" t="s">
        <v>3</v>
      </c>
      <c r="F26" s="125"/>
    </row>
    <row r="27" spans="1:6" x14ac:dyDescent="0.25">
      <c r="A27" s="125"/>
      <c r="B27" s="171" t="s">
        <v>6901</v>
      </c>
      <c r="C27" s="1">
        <v>1262</v>
      </c>
      <c r="D27" s="172" t="s">
        <v>44</v>
      </c>
      <c r="E27" s="171" t="s">
        <v>3</v>
      </c>
      <c r="F27" s="125"/>
    </row>
    <row r="28" spans="1:6" x14ac:dyDescent="0.25">
      <c r="B28" s="171" t="s">
        <v>6176</v>
      </c>
      <c r="C28" s="172">
        <v>750</v>
      </c>
      <c r="D28" s="172" t="s">
        <v>44</v>
      </c>
      <c r="E28" s="171" t="s">
        <v>6040</v>
      </c>
    </row>
    <row r="29" spans="1:6" x14ac:dyDescent="0.25">
      <c r="B29" s="171" t="s">
        <v>7041</v>
      </c>
      <c r="C29" s="1">
        <v>87</v>
      </c>
      <c r="D29" s="172" t="s">
        <v>44</v>
      </c>
      <c r="E29" s="171" t="s">
        <v>6040</v>
      </c>
    </row>
    <row r="30" spans="1:6" x14ac:dyDescent="0.25">
      <c r="B30" t="s">
        <v>7086</v>
      </c>
      <c r="C30" s="1">
        <v>13</v>
      </c>
      <c r="D30" s="172" t="s">
        <v>44</v>
      </c>
      <c r="E30" s="171" t="s">
        <v>6040</v>
      </c>
    </row>
    <row r="31" spans="1:6" x14ac:dyDescent="0.25">
      <c r="A31" s="125"/>
      <c r="B31" s="171" t="s">
        <v>4</v>
      </c>
      <c r="C31" s="1">
        <v>127</v>
      </c>
      <c r="D31" s="172" t="s">
        <v>44</v>
      </c>
      <c r="E31" s="171" t="s">
        <v>49</v>
      </c>
      <c r="F31" s="125"/>
    </row>
    <row r="32" spans="1:6" x14ac:dyDescent="0.25">
      <c r="A32" s="125"/>
      <c r="B32" s="171" t="s">
        <v>153</v>
      </c>
      <c r="C32" s="1">
        <v>13212</v>
      </c>
      <c r="D32" s="172" t="s">
        <v>44</v>
      </c>
      <c r="E32" s="171" t="s">
        <v>3</v>
      </c>
      <c r="F32" s="125"/>
    </row>
    <row r="33" spans="1:6" x14ac:dyDescent="0.25">
      <c r="A33" s="125"/>
      <c r="B33" s="171" t="s">
        <v>152</v>
      </c>
      <c r="C33" s="1">
        <v>3670</v>
      </c>
      <c r="D33" s="172" t="s">
        <v>44</v>
      </c>
      <c r="E33" s="171" t="s">
        <v>3</v>
      </c>
      <c r="F33" s="125"/>
    </row>
    <row r="34" spans="1:6" x14ac:dyDescent="0.25">
      <c r="B34" s="171" t="s">
        <v>6342</v>
      </c>
      <c r="C34" s="172">
        <v>4980</v>
      </c>
      <c r="D34" s="172" t="s">
        <v>44</v>
      </c>
      <c r="E34" s="171" t="s">
        <v>3</v>
      </c>
    </row>
    <row r="35" spans="1:6" x14ac:dyDescent="0.25">
      <c r="B35" s="171" t="s">
        <v>6343</v>
      </c>
      <c r="C35" s="172">
        <v>7430</v>
      </c>
      <c r="D35" s="172" t="s">
        <v>44</v>
      </c>
      <c r="E35" s="171" t="s">
        <v>3</v>
      </c>
    </row>
    <row r="36" spans="1:6" x14ac:dyDescent="0.25">
      <c r="A36" s="125"/>
      <c r="B36" s="171" t="s">
        <v>6891</v>
      </c>
      <c r="C36" s="1">
        <v>3231</v>
      </c>
      <c r="D36" s="172" t="s">
        <v>44</v>
      </c>
      <c r="E36" s="171" t="s">
        <v>3</v>
      </c>
      <c r="F36" s="125"/>
    </row>
    <row r="37" spans="1:6" x14ac:dyDescent="0.25">
      <c r="B37" s="171" t="s">
        <v>6362</v>
      </c>
      <c r="C37" s="172">
        <v>1406</v>
      </c>
      <c r="D37" s="172" t="s">
        <v>44</v>
      </c>
      <c r="E37" s="171" t="s">
        <v>3</v>
      </c>
    </row>
    <row r="38" spans="1:6" x14ac:dyDescent="0.25">
      <c r="B38" s="171" t="s">
        <v>6373</v>
      </c>
      <c r="C38" s="172">
        <v>1380</v>
      </c>
      <c r="D38" s="172" t="s">
        <v>44</v>
      </c>
      <c r="E38" s="171" t="s">
        <v>3</v>
      </c>
    </row>
    <row r="39" spans="1:6" x14ac:dyDescent="0.25">
      <c r="B39" s="171" t="s">
        <v>6374</v>
      </c>
      <c r="C39" s="172">
        <v>2101</v>
      </c>
      <c r="D39" s="172" t="s">
        <v>44</v>
      </c>
      <c r="E39" s="171" t="s">
        <v>3</v>
      </c>
    </row>
    <row r="40" spans="1:6" x14ac:dyDescent="0.25">
      <c r="B40" s="171" t="s">
        <v>40</v>
      </c>
      <c r="C40" s="172">
        <v>2216</v>
      </c>
      <c r="D40" s="172" t="s">
        <v>44</v>
      </c>
      <c r="E40" s="171" t="s">
        <v>2</v>
      </c>
    </row>
    <row r="41" spans="1:6" x14ac:dyDescent="0.25">
      <c r="B41" s="171" t="s">
        <v>6177</v>
      </c>
      <c r="C41" s="172">
        <v>8650</v>
      </c>
      <c r="D41" s="172" t="s">
        <v>44</v>
      </c>
      <c r="E41" s="171" t="s">
        <v>2</v>
      </c>
    </row>
    <row r="42" spans="1:6" x14ac:dyDescent="0.25">
      <c r="B42" s="171" t="s">
        <v>6408</v>
      </c>
      <c r="C42" s="172">
        <v>256925</v>
      </c>
      <c r="D42" s="172" t="s">
        <v>44</v>
      </c>
      <c r="E42" s="171" t="s">
        <v>6</v>
      </c>
    </row>
    <row r="43" spans="1:6" x14ac:dyDescent="0.25">
      <c r="B43" s="171" t="s">
        <v>6409</v>
      </c>
      <c r="C43" s="172">
        <v>184922</v>
      </c>
      <c r="D43" s="172" t="s">
        <v>44</v>
      </c>
      <c r="E43" s="171" t="s">
        <v>6</v>
      </c>
    </row>
    <row r="44" spans="1:6" x14ac:dyDescent="0.25">
      <c r="B44" s="171" t="s">
        <v>6407</v>
      </c>
      <c r="C44" s="172">
        <v>265716</v>
      </c>
      <c r="D44" s="172" t="s">
        <v>44</v>
      </c>
      <c r="E44" s="171" t="s">
        <v>6</v>
      </c>
    </row>
    <row r="45" spans="1:6" x14ac:dyDescent="0.25">
      <c r="B45" s="171" t="s">
        <v>7129</v>
      </c>
      <c r="C45" s="172">
        <v>249496</v>
      </c>
      <c r="D45" s="172" t="s">
        <v>44</v>
      </c>
      <c r="E45" s="171" t="s">
        <v>6</v>
      </c>
    </row>
    <row r="46" spans="1:6" x14ac:dyDescent="0.25">
      <c r="B46" s="171" t="s">
        <v>6309</v>
      </c>
      <c r="C46" s="172">
        <v>20676</v>
      </c>
      <c r="D46" s="172" t="s">
        <v>44</v>
      </c>
      <c r="E46" s="171" t="s">
        <v>6</v>
      </c>
    </row>
    <row r="47" spans="1:6" x14ac:dyDescent="0.25">
      <c r="B47" s="171" t="s">
        <v>6174</v>
      </c>
      <c r="C47" s="172">
        <v>99432</v>
      </c>
      <c r="D47" s="172" t="s">
        <v>44</v>
      </c>
      <c r="E47" s="171" t="s">
        <v>6</v>
      </c>
    </row>
    <row r="48" spans="1:6" x14ac:dyDescent="0.25">
      <c r="B48" s="171" t="s">
        <v>6194</v>
      </c>
      <c r="C48" s="172">
        <v>104352</v>
      </c>
      <c r="D48" s="172" t="s">
        <v>44</v>
      </c>
      <c r="E48" s="171" t="s">
        <v>6</v>
      </c>
    </row>
    <row r="49" spans="1:6" x14ac:dyDescent="0.25">
      <c r="B49" s="171" t="s">
        <v>6159</v>
      </c>
      <c r="C49" s="172">
        <v>104600</v>
      </c>
      <c r="D49" s="172" t="s">
        <v>44</v>
      </c>
      <c r="E49" s="171" t="s">
        <v>6</v>
      </c>
    </row>
    <row r="50" spans="1:6" x14ac:dyDescent="0.25">
      <c r="A50" s="125"/>
      <c r="B50" s="171" t="s">
        <v>12</v>
      </c>
      <c r="C50" s="1">
        <v>3818</v>
      </c>
      <c r="D50" s="172" t="s">
        <v>44</v>
      </c>
      <c r="E50" s="171" t="s">
        <v>48</v>
      </c>
      <c r="F50" s="125"/>
    </row>
    <row r="51" spans="1:6" x14ac:dyDescent="0.25">
      <c r="A51" s="125"/>
      <c r="B51" s="171" t="s">
        <v>7601</v>
      </c>
      <c r="C51" s="1">
        <v>1807</v>
      </c>
      <c r="D51" s="172" t="s">
        <v>44</v>
      </c>
      <c r="E51" s="171" t="s">
        <v>48</v>
      </c>
      <c r="F51" s="125"/>
    </row>
    <row r="52" spans="1:6" x14ac:dyDescent="0.25">
      <c r="A52" s="125"/>
      <c r="B52" s="171" t="s">
        <v>7131</v>
      </c>
      <c r="C52" s="1">
        <v>6367</v>
      </c>
      <c r="D52" s="172" t="s">
        <v>44</v>
      </c>
      <c r="E52" s="171" t="s">
        <v>3</v>
      </c>
      <c r="F52" s="125"/>
    </row>
    <row r="53" spans="1:6" x14ac:dyDescent="0.25">
      <c r="B53" s="171" t="s">
        <v>6138</v>
      </c>
      <c r="C53" s="172">
        <v>987</v>
      </c>
      <c r="D53" s="172" t="s">
        <v>44</v>
      </c>
      <c r="E53" s="171" t="s">
        <v>2</v>
      </c>
    </row>
    <row r="54" spans="1:6" x14ac:dyDescent="0.25">
      <c r="B54" s="171" t="s">
        <v>6137</v>
      </c>
      <c r="C54" s="172">
        <v>609</v>
      </c>
      <c r="D54" s="172" t="s">
        <v>44</v>
      </c>
      <c r="E54" s="171" t="s">
        <v>2</v>
      </c>
    </row>
    <row r="55" spans="1:6" x14ac:dyDescent="0.25">
      <c r="B55" s="171" t="s">
        <v>6361</v>
      </c>
      <c r="C55" s="172">
        <v>320</v>
      </c>
      <c r="D55" s="172" t="s">
        <v>44</v>
      </c>
      <c r="E55" s="171" t="s">
        <v>2</v>
      </c>
    </row>
    <row r="56" spans="1:6" x14ac:dyDescent="0.25">
      <c r="B56" s="171" t="s">
        <v>6346</v>
      </c>
      <c r="C56" s="172">
        <v>220</v>
      </c>
      <c r="D56" s="172" t="s">
        <v>44</v>
      </c>
      <c r="E56" s="171" t="s">
        <v>2</v>
      </c>
    </row>
    <row r="57" spans="1:6" x14ac:dyDescent="0.25">
      <c r="B57" s="171" t="s">
        <v>7108</v>
      </c>
      <c r="C57" s="172">
        <v>1271</v>
      </c>
      <c r="D57" s="172" t="s">
        <v>44</v>
      </c>
      <c r="E57" s="171" t="s">
        <v>2</v>
      </c>
    </row>
    <row r="58" spans="1:6" x14ac:dyDescent="0.25">
      <c r="B58" s="171" t="s">
        <v>7109</v>
      </c>
      <c r="C58" s="172">
        <v>1522</v>
      </c>
      <c r="D58" s="172" t="s">
        <v>44</v>
      </c>
      <c r="E58" s="171" t="s">
        <v>2</v>
      </c>
    </row>
    <row r="59" spans="1:6" x14ac:dyDescent="0.25">
      <c r="B59" s="171" t="s">
        <v>6344</v>
      </c>
      <c r="C59" s="172">
        <v>347</v>
      </c>
      <c r="D59" s="172" t="s">
        <v>44</v>
      </c>
      <c r="E59" s="171" t="s">
        <v>2</v>
      </c>
    </row>
    <row r="60" spans="1:6" x14ac:dyDescent="0.25">
      <c r="B60" s="171" t="s">
        <v>6345</v>
      </c>
      <c r="C60" s="172">
        <v>410</v>
      </c>
      <c r="D60" s="172" t="s">
        <v>44</v>
      </c>
      <c r="E60" s="171" t="s">
        <v>2</v>
      </c>
    </row>
    <row r="61" spans="1:6" x14ac:dyDescent="0.25">
      <c r="B61" s="171" t="s">
        <v>6378</v>
      </c>
      <c r="C61" s="172">
        <v>851</v>
      </c>
      <c r="D61" s="172" t="s">
        <v>44</v>
      </c>
      <c r="E61" s="171" t="s">
        <v>2</v>
      </c>
    </row>
    <row r="62" spans="1:6" x14ac:dyDescent="0.25">
      <c r="B62" s="171" t="s">
        <v>6883</v>
      </c>
      <c r="C62" s="172">
        <v>578</v>
      </c>
      <c r="D62" s="172" t="s">
        <v>44</v>
      </c>
      <c r="E62" s="171" t="s">
        <v>2</v>
      </c>
    </row>
    <row r="63" spans="1:6" x14ac:dyDescent="0.25">
      <c r="B63" s="171" t="s">
        <v>6347</v>
      </c>
      <c r="C63" s="172">
        <v>470</v>
      </c>
      <c r="D63" s="172" t="s">
        <v>44</v>
      </c>
      <c r="E63" s="171" t="s">
        <v>2</v>
      </c>
    </row>
    <row r="64" spans="1:6" x14ac:dyDescent="0.25">
      <c r="B64" s="171" t="s">
        <v>6179</v>
      </c>
      <c r="C64" s="172">
        <v>24915</v>
      </c>
      <c r="D64" s="172" t="s">
        <v>44</v>
      </c>
      <c r="E64" s="171" t="s">
        <v>6147</v>
      </c>
    </row>
    <row r="65" spans="1:6" x14ac:dyDescent="0.25">
      <c r="B65" s="171" t="s">
        <v>6178</v>
      </c>
      <c r="C65" s="172">
        <v>11634</v>
      </c>
      <c r="D65" s="172" t="s">
        <v>44</v>
      </c>
      <c r="E65" s="171" t="s">
        <v>6147</v>
      </c>
    </row>
    <row r="66" spans="1:6" x14ac:dyDescent="0.25">
      <c r="B66" s="171" t="s">
        <v>6375</v>
      </c>
      <c r="C66" s="172">
        <v>8541</v>
      </c>
      <c r="D66" s="172" t="s">
        <v>44</v>
      </c>
      <c r="E66" s="171" t="s">
        <v>6147</v>
      </c>
    </row>
    <row r="67" spans="1:6" x14ac:dyDescent="0.25">
      <c r="B67" s="171" t="s">
        <v>6148</v>
      </c>
      <c r="C67" s="172">
        <v>35014</v>
      </c>
      <c r="D67" s="172" t="s">
        <v>44</v>
      </c>
      <c r="E67" s="171" t="s">
        <v>6147</v>
      </c>
    </row>
    <row r="68" spans="1:6" x14ac:dyDescent="0.25">
      <c r="A68" s="125"/>
      <c r="B68" s="171" t="s">
        <v>6198</v>
      </c>
      <c r="C68" s="1">
        <v>4110</v>
      </c>
      <c r="D68" s="172" t="s">
        <v>44</v>
      </c>
      <c r="E68" s="171" t="s">
        <v>48</v>
      </c>
      <c r="F68" s="125"/>
    </row>
    <row r="69" spans="1:6" x14ac:dyDescent="0.25">
      <c r="A69" s="125"/>
      <c r="B69" s="171" t="s">
        <v>6041</v>
      </c>
      <c r="C69" s="1">
        <v>3231</v>
      </c>
      <c r="D69" s="172" t="s">
        <v>44</v>
      </c>
      <c r="E69" s="171" t="s">
        <v>48</v>
      </c>
      <c r="F69" s="125"/>
    </row>
    <row r="70" spans="1:6" x14ac:dyDescent="0.25">
      <c r="A70" s="125"/>
      <c r="B70" s="171" t="s">
        <v>6045</v>
      </c>
      <c r="C70" s="1">
        <v>5021</v>
      </c>
      <c r="D70" s="172" t="s">
        <v>44</v>
      </c>
      <c r="E70" s="171" t="s">
        <v>3</v>
      </c>
      <c r="F70" s="125"/>
    </row>
    <row r="71" spans="1:6" x14ac:dyDescent="0.25">
      <c r="A71" s="125"/>
      <c r="B71" t="s">
        <v>6197</v>
      </c>
      <c r="C71" s="1">
        <v>8105</v>
      </c>
      <c r="D71" s="1" t="s">
        <v>44</v>
      </c>
      <c r="E71" t="s">
        <v>3</v>
      </c>
      <c r="F71" s="125"/>
    </row>
    <row r="72" spans="1:6" x14ac:dyDescent="0.25">
      <c r="A72" s="125"/>
      <c r="B72" s="171" t="s">
        <v>1</v>
      </c>
      <c r="C72" s="1">
        <v>3553</v>
      </c>
      <c r="D72" s="172" t="s">
        <v>44</v>
      </c>
      <c r="E72" s="171" t="s">
        <v>3</v>
      </c>
      <c r="F72" s="125"/>
    </row>
    <row r="73" spans="1:6" x14ac:dyDescent="0.25">
      <c r="B73" s="171" t="s">
        <v>6039</v>
      </c>
      <c r="C73" s="172">
        <v>742</v>
      </c>
      <c r="D73" s="172" t="s">
        <v>44</v>
      </c>
      <c r="E73" s="171" t="s">
        <v>6046</v>
      </c>
    </row>
    <row r="74" spans="1:6" x14ac:dyDescent="0.25">
      <c r="B74" s="171" t="s">
        <v>0</v>
      </c>
      <c r="C74" s="172">
        <v>68</v>
      </c>
      <c r="D74" s="172" t="s">
        <v>44</v>
      </c>
      <c r="E74" s="171" t="s">
        <v>2</v>
      </c>
    </row>
    <row r="75" spans="1:6" x14ac:dyDescent="0.25">
      <c r="B75" s="171" t="s">
        <v>72</v>
      </c>
      <c r="C75" s="172">
        <v>116</v>
      </c>
      <c r="D75" s="172" t="s">
        <v>44</v>
      </c>
      <c r="E75" s="171" t="s">
        <v>2</v>
      </c>
    </row>
    <row r="76" spans="1:6" x14ac:dyDescent="0.25">
      <c r="B76" s="171" t="s">
        <v>6304</v>
      </c>
      <c r="C76" s="172">
        <v>131</v>
      </c>
      <c r="D76" s="172" t="s">
        <v>44</v>
      </c>
      <c r="E76" s="171" t="s">
        <v>2</v>
      </c>
    </row>
    <row r="77" spans="1:6" x14ac:dyDescent="0.25">
      <c r="B77" s="171" t="s">
        <v>146</v>
      </c>
      <c r="C77" s="172">
        <v>750</v>
      </c>
      <c r="D77" s="172" t="s">
        <v>44</v>
      </c>
      <c r="E77" s="171" t="s">
        <v>49</v>
      </c>
    </row>
    <row r="78" spans="1:6" x14ac:dyDescent="0.25">
      <c r="B78" s="171" t="s">
        <v>6170</v>
      </c>
      <c r="C78" s="172">
        <v>1793</v>
      </c>
      <c r="D78" s="172" t="s">
        <v>44</v>
      </c>
      <c r="E78" s="171" t="s">
        <v>49</v>
      </c>
    </row>
    <row r="79" spans="1:6" x14ac:dyDescent="0.25">
      <c r="B79" s="171" t="s">
        <v>6119</v>
      </c>
      <c r="C79" s="172">
        <v>2450</v>
      </c>
      <c r="D79" s="172" t="s">
        <v>44</v>
      </c>
      <c r="E79" s="171" t="s">
        <v>6046</v>
      </c>
    </row>
    <row r="80" spans="1:6" x14ac:dyDescent="0.25">
      <c r="B80" s="171" t="s">
        <v>6399</v>
      </c>
      <c r="C80" s="172">
        <v>2843</v>
      </c>
      <c r="D80" s="172" t="s">
        <v>44</v>
      </c>
      <c r="E80" s="171" t="s">
        <v>6046</v>
      </c>
    </row>
    <row r="81" spans="1:6" x14ac:dyDescent="0.25">
      <c r="B81" s="171" t="s">
        <v>37</v>
      </c>
      <c r="C81" s="172">
        <v>87</v>
      </c>
      <c r="D81" s="172" t="s">
        <v>44</v>
      </c>
      <c r="E81" s="171" t="s">
        <v>2</v>
      </c>
    </row>
    <row r="82" spans="1:6" x14ac:dyDescent="0.25">
      <c r="B82" s="171" t="s">
        <v>6218</v>
      </c>
      <c r="C82" s="172">
        <v>126</v>
      </c>
      <c r="D82" s="172" t="s">
        <v>44</v>
      </c>
      <c r="E82" s="171" t="s">
        <v>2</v>
      </c>
    </row>
    <row r="83" spans="1:6" x14ac:dyDescent="0.25">
      <c r="B83" s="171" t="s">
        <v>6219</v>
      </c>
      <c r="C83" s="172">
        <v>236</v>
      </c>
      <c r="D83" s="172" t="s">
        <v>44</v>
      </c>
      <c r="E83" s="171" t="s">
        <v>2</v>
      </c>
    </row>
    <row r="84" spans="1:6" x14ac:dyDescent="0.25">
      <c r="B84" s="171" t="s">
        <v>115</v>
      </c>
      <c r="C84" s="172">
        <v>2729</v>
      </c>
      <c r="D84" s="172" t="s">
        <v>44</v>
      </c>
      <c r="E84" s="171" t="s">
        <v>49</v>
      </c>
    </row>
    <row r="85" spans="1:6" x14ac:dyDescent="0.25">
      <c r="B85" s="171" t="s">
        <v>6256</v>
      </c>
      <c r="C85" s="172">
        <v>106</v>
      </c>
      <c r="D85" s="172" t="s">
        <v>44</v>
      </c>
      <c r="E85" s="171" t="s">
        <v>2</v>
      </c>
    </row>
    <row r="86" spans="1:6" x14ac:dyDescent="0.25">
      <c r="B86" s="171" t="s">
        <v>6112</v>
      </c>
      <c r="C86" s="172">
        <v>520</v>
      </c>
      <c r="D86" s="172" t="s">
        <v>44</v>
      </c>
      <c r="E86" s="171" t="s">
        <v>2</v>
      </c>
    </row>
    <row r="87" spans="1:6" x14ac:dyDescent="0.25">
      <c r="B87" s="171" t="s">
        <v>6321</v>
      </c>
      <c r="C87" s="172">
        <v>563</v>
      </c>
      <c r="D87" s="172" t="s">
        <v>44</v>
      </c>
      <c r="E87" s="171" t="s">
        <v>2</v>
      </c>
    </row>
    <row r="88" spans="1:6" x14ac:dyDescent="0.25">
      <c r="B88" s="171" t="s">
        <v>28</v>
      </c>
      <c r="C88" s="172">
        <v>138</v>
      </c>
      <c r="D88" s="172" t="s">
        <v>44</v>
      </c>
      <c r="E88" s="171" t="s">
        <v>2</v>
      </c>
    </row>
    <row r="89" spans="1:6" x14ac:dyDescent="0.25">
      <c r="B89" s="171" t="s">
        <v>43</v>
      </c>
      <c r="C89" s="172">
        <v>187</v>
      </c>
      <c r="D89" s="172" t="s">
        <v>44</v>
      </c>
      <c r="E89" s="171" t="s">
        <v>2</v>
      </c>
    </row>
    <row r="90" spans="1:6" x14ac:dyDescent="0.25">
      <c r="B90" s="171" t="s">
        <v>6266</v>
      </c>
      <c r="C90" s="172">
        <v>457</v>
      </c>
      <c r="D90" s="172" t="s">
        <v>44</v>
      </c>
      <c r="E90" s="171" t="s">
        <v>2</v>
      </c>
    </row>
    <row r="91" spans="1:6" x14ac:dyDescent="0.25">
      <c r="A91" s="125"/>
      <c r="B91" s="171" t="s">
        <v>10</v>
      </c>
      <c r="C91" s="1">
        <v>3231</v>
      </c>
      <c r="D91" s="172" t="s">
        <v>44</v>
      </c>
      <c r="E91" s="171" t="s">
        <v>3</v>
      </c>
      <c r="F91" s="125"/>
    </row>
    <row r="92" spans="1:6" x14ac:dyDescent="0.25">
      <c r="B92" s="171" t="s">
        <v>7153</v>
      </c>
      <c r="C92" s="1">
        <v>33</v>
      </c>
      <c r="D92" s="172" t="s">
        <v>44</v>
      </c>
      <c r="E92" s="171" t="s">
        <v>3</v>
      </c>
    </row>
    <row r="93" spans="1:6" x14ac:dyDescent="0.25">
      <c r="B93" s="171" t="s">
        <v>6356</v>
      </c>
      <c r="C93" s="172">
        <v>35</v>
      </c>
      <c r="D93" s="172" t="s">
        <v>44</v>
      </c>
      <c r="E93" s="171" t="s">
        <v>3</v>
      </c>
    </row>
    <row r="94" spans="1:6" x14ac:dyDescent="0.25">
      <c r="B94" s="171" t="s">
        <v>60</v>
      </c>
      <c r="C94" s="172">
        <v>42</v>
      </c>
      <c r="D94" s="172" t="s">
        <v>44</v>
      </c>
      <c r="E94" s="171" t="s">
        <v>2</v>
      </c>
    </row>
    <row r="95" spans="1:6" x14ac:dyDescent="0.25">
      <c r="B95" s="171" t="s">
        <v>6354</v>
      </c>
      <c r="C95" s="172">
        <v>47</v>
      </c>
      <c r="D95" s="172" t="s">
        <v>44</v>
      </c>
      <c r="E95" s="171" t="s">
        <v>2</v>
      </c>
    </row>
    <row r="96" spans="1:6" x14ac:dyDescent="0.25">
      <c r="B96" s="171" t="s">
        <v>6428</v>
      </c>
      <c r="C96" s="172">
        <v>55</v>
      </c>
      <c r="D96" s="172" t="s">
        <v>44</v>
      </c>
      <c r="E96" s="171" t="s">
        <v>2</v>
      </c>
    </row>
    <row r="97" spans="1:6" x14ac:dyDescent="0.25">
      <c r="B97" s="171" t="s">
        <v>6429</v>
      </c>
      <c r="C97" s="172">
        <v>65</v>
      </c>
      <c r="D97" s="172" t="s">
        <v>44</v>
      </c>
      <c r="E97" s="171" t="s">
        <v>2</v>
      </c>
    </row>
    <row r="98" spans="1:6" x14ac:dyDescent="0.25">
      <c r="B98" s="171" t="s">
        <v>6420</v>
      </c>
      <c r="C98" s="172">
        <v>386</v>
      </c>
      <c r="D98" s="172" t="s">
        <v>44</v>
      </c>
      <c r="E98" s="171" t="s">
        <v>2</v>
      </c>
    </row>
    <row r="99" spans="1:6" x14ac:dyDescent="0.25">
      <c r="B99" s="171" t="s">
        <v>6419</v>
      </c>
      <c r="C99" s="172">
        <v>442</v>
      </c>
      <c r="D99" s="172" t="s">
        <v>44</v>
      </c>
      <c r="E99" s="171" t="s">
        <v>2</v>
      </c>
    </row>
    <row r="100" spans="1:6" x14ac:dyDescent="0.25">
      <c r="B100" s="171" t="s">
        <v>6990</v>
      </c>
      <c r="C100" s="172">
        <v>270</v>
      </c>
      <c r="D100" s="172" t="s">
        <v>44</v>
      </c>
      <c r="E100" s="171" t="s">
        <v>2</v>
      </c>
    </row>
    <row r="101" spans="1:6" x14ac:dyDescent="0.25">
      <c r="B101" s="171" t="s">
        <v>6418</v>
      </c>
      <c r="C101" s="172">
        <v>125</v>
      </c>
      <c r="D101" s="172" t="s">
        <v>44</v>
      </c>
      <c r="E101" s="171" t="s">
        <v>2</v>
      </c>
    </row>
    <row r="102" spans="1:6" x14ac:dyDescent="0.25">
      <c r="B102" s="171" t="s">
        <v>61</v>
      </c>
      <c r="C102" s="172">
        <v>1632</v>
      </c>
      <c r="D102" s="172" t="s">
        <v>44</v>
      </c>
      <c r="E102" s="171" t="s">
        <v>2</v>
      </c>
    </row>
    <row r="103" spans="1:6" x14ac:dyDescent="0.25">
      <c r="B103" s="171" t="s">
        <v>6169</v>
      </c>
      <c r="C103" s="172">
        <v>307</v>
      </c>
      <c r="D103" s="172" t="s">
        <v>44</v>
      </c>
      <c r="E103" s="171" t="s">
        <v>2</v>
      </c>
    </row>
    <row r="104" spans="1:6" x14ac:dyDescent="0.25">
      <c r="B104" s="171" t="s">
        <v>6306</v>
      </c>
      <c r="C104" s="172">
        <v>407</v>
      </c>
      <c r="D104" s="172" t="s">
        <v>44</v>
      </c>
      <c r="E104" s="171" t="s">
        <v>2</v>
      </c>
    </row>
    <row r="105" spans="1:6" x14ac:dyDescent="0.25">
      <c r="B105" s="171" t="s">
        <v>6377</v>
      </c>
      <c r="C105" s="172">
        <v>1576</v>
      </c>
      <c r="D105" s="172" t="s">
        <v>44</v>
      </c>
      <c r="E105" s="171" t="s">
        <v>2</v>
      </c>
    </row>
    <row r="106" spans="1:6" x14ac:dyDescent="0.25">
      <c r="B106" s="171" t="s">
        <v>6207</v>
      </c>
      <c r="C106" s="172">
        <v>3772</v>
      </c>
      <c r="D106" s="172" t="s">
        <v>44</v>
      </c>
      <c r="E106" s="171" t="s">
        <v>6</v>
      </c>
    </row>
    <row r="107" spans="1:6" x14ac:dyDescent="0.25">
      <c r="B107" s="171" t="s">
        <v>62</v>
      </c>
      <c r="C107" s="172">
        <v>640</v>
      </c>
      <c r="D107" s="172" t="s">
        <v>44</v>
      </c>
      <c r="E107" s="171" t="s">
        <v>2</v>
      </c>
    </row>
    <row r="108" spans="1:6" x14ac:dyDescent="0.25">
      <c r="B108" s="171" t="s">
        <v>63</v>
      </c>
      <c r="C108" s="172">
        <v>931</v>
      </c>
      <c r="D108" s="172" t="s">
        <v>44</v>
      </c>
      <c r="E108" s="171" t="s">
        <v>2</v>
      </c>
    </row>
    <row r="109" spans="1:6" x14ac:dyDescent="0.25">
      <c r="A109" s="125"/>
      <c r="B109" s="171" t="s">
        <v>6381</v>
      </c>
      <c r="C109" s="1">
        <v>680</v>
      </c>
      <c r="D109" s="172" t="s">
        <v>44</v>
      </c>
      <c r="E109" s="171" t="s">
        <v>3</v>
      </c>
      <c r="F109" s="125"/>
    </row>
    <row r="110" spans="1:6" x14ac:dyDescent="0.25">
      <c r="B110" s="171" t="s">
        <v>6250</v>
      </c>
      <c r="C110" s="172">
        <v>73</v>
      </c>
      <c r="D110" s="172" t="s">
        <v>44</v>
      </c>
      <c r="E110" s="171" t="s">
        <v>2</v>
      </c>
    </row>
    <row r="111" spans="1:6" x14ac:dyDescent="0.25">
      <c r="B111" s="171" t="s">
        <v>6209</v>
      </c>
      <c r="C111" s="172">
        <v>86</v>
      </c>
      <c r="D111" s="172" t="s">
        <v>44</v>
      </c>
      <c r="E111" s="171" t="s">
        <v>2</v>
      </c>
    </row>
    <row r="112" spans="1:6" x14ac:dyDescent="0.25">
      <c r="B112" s="171" t="s">
        <v>6210</v>
      </c>
      <c r="C112" s="172">
        <v>245</v>
      </c>
      <c r="D112" s="172" t="s">
        <v>44</v>
      </c>
      <c r="E112" s="171" t="s">
        <v>2</v>
      </c>
    </row>
    <row r="113" spans="1:6" x14ac:dyDescent="0.25">
      <c r="B113" s="171" t="s">
        <v>6283</v>
      </c>
      <c r="C113" s="172">
        <v>28</v>
      </c>
      <c r="D113" s="172" t="s">
        <v>44</v>
      </c>
      <c r="E113" s="171" t="s">
        <v>2</v>
      </c>
    </row>
    <row r="114" spans="1:6" x14ac:dyDescent="0.25">
      <c r="B114" s="171" t="s">
        <v>6415</v>
      </c>
      <c r="C114" s="172">
        <v>53</v>
      </c>
      <c r="D114" s="172" t="s">
        <v>44</v>
      </c>
      <c r="E114" s="171" t="s">
        <v>2</v>
      </c>
    </row>
    <row r="115" spans="1:6" x14ac:dyDescent="0.25">
      <c r="B115" s="171" t="s">
        <v>6128</v>
      </c>
      <c r="C115" s="172">
        <v>82</v>
      </c>
      <c r="D115" s="172" t="s">
        <v>44</v>
      </c>
      <c r="E115" s="171" t="s">
        <v>2</v>
      </c>
    </row>
    <row r="116" spans="1:6" x14ac:dyDescent="0.25">
      <c r="B116" s="171" t="s">
        <v>27</v>
      </c>
      <c r="C116" s="172">
        <v>346</v>
      </c>
      <c r="D116" s="172" t="s">
        <v>44</v>
      </c>
      <c r="E116" s="171" t="s">
        <v>2</v>
      </c>
    </row>
    <row r="117" spans="1:6" x14ac:dyDescent="0.25">
      <c r="B117" s="171" t="s">
        <v>31</v>
      </c>
      <c r="C117" s="172">
        <v>589</v>
      </c>
      <c r="D117" s="172" t="s">
        <v>44</v>
      </c>
      <c r="E117" s="171" t="s">
        <v>2</v>
      </c>
    </row>
    <row r="118" spans="1:6" x14ac:dyDescent="0.25">
      <c r="B118" s="171" t="s">
        <v>30</v>
      </c>
      <c r="C118" s="172">
        <v>687</v>
      </c>
      <c r="D118" s="172" t="s">
        <v>44</v>
      </c>
      <c r="E118" s="171" t="s">
        <v>2</v>
      </c>
    </row>
    <row r="119" spans="1:6" x14ac:dyDescent="0.25">
      <c r="B119" s="171" t="s">
        <v>6199</v>
      </c>
      <c r="C119" s="172">
        <v>2575</v>
      </c>
      <c r="D119" s="172" t="s">
        <v>44</v>
      </c>
      <c r="E119" s="171" t="s">
        <v>2</v>
      </c>
    </row>
    <row r="120" spans="1:6" x14ac:dyDescent="0.25">
      <c r="B120" s="171" t="s">
        <v>6955</v>
      </c>
      <c r="C120" s="172">
        <v>2657</v>
      </c>
      <c r="D120" s="172" t="s">
        <v>44</v>
      </c>
      <c r="E120" s="171" t="s">
        <v>2</v>
      </c>
    </row>
    <row r="121" spans="1:6" x14ac:dyDescent="0.25">
      <c r="B121" s="171" t="s">
        <v>6956</v>
      </c>
      <c r="C121" s="172">
        <v>1874</v>
      </c>
      <c r="D121" s="172" t="s">
        <v>44</v>
      </c>
      <c r="E121" s="171" t="s">
        <v>2</v>
      </c>
    </row>
    <row r="122" spans="1:6" x14ac:dyDescent="0.25">
      <c r="B122" s="171" t="s">
        <v>6957</v>
      </c>
      <c r="C122" s="172">
        <v>2813</v>
      </c>
      <c r="D122" s="172" t="s">
        <v>44</v>
      </c>
      <c r="E122" s="171" t="s">
        <v>2</v>
      </c>
    </row>
    <row r="123" spans="1:6" x14ac:dyDescent="0.25">
      <c r="B123" s="171" t="s">
        <v>6958</v>
      </c>
      <c r="C123" s="172">
        <v>383</v>
      </c>
      <c r="D123" s="172" t="s">
        <v>44</v>
      </c>
      <c r="E123" s="171" t="s">
        <v>2</v>
      </c>
    </row>
    <row r="124" spans="1:6" x14ac:dyDescent="0.25">
      <c r="B124" s="171" t="s">
        <v>6959</v>
      </c>
      <c r="C124" s="172">
        <v>863</v>
      </c>
      <c r="D124" s="172" t="s">
        <v>44</v>
      </c>
      <c r="E124" s="171" t="s">
        <v>2</v>
      </c>
    </row>
    <row r="125" spans="1:6" x14ac:dyDescent="0.25">
      <c r="B125" s="171" t="s">
        <v>6960</v>
      </c>
      <c r="C125" s="172">
        <v>1417</v>
      </c>
      <c r="D125" s="172" t="s">
        <v>44</v>
      </c>
      <c r="E125" s="171" t="s">
        <v>2</v>
      </c>
    </row>
    <row r="126" spans="1:6" x14ac:dyDescent="0.25">
      <c r="A126" s="125"/>
      <c r="B126" s="171" t="s">
        <v>38</v>
      </c>
      <c r="C126" s="1">
        <v>588</v>
      </c>
      <c r="D126" s="172" t="s">
        <v>44</v>
      </c>
      <c r="E126" s="171" t="s">
        <v>3</v>
      </c>
      <c r="F126" s="125"/>
    </row>
    <row r="127" spans="1:6" x14ac:dyDescent="0.25">
      <c r="A127" s="125"/>
      <c r="B127" s="171" t="s">
        <v>25</v>
      </c>
      <c r="C127" s="1">
        <v>2378</v>
      </c>
      <c r="D127" s="172" t="s">
        <v>44</v>
      </c>
      <c r="E127" s="171" t="s">
        <v>3</v>
      </c>
      <c r="F127" s="125"/>
    </row>
    <row r="128" spans="1:6" x14ac:dyDescent="0.25">
      <c r="B128" s="171" t="s">
        <v>64</v>
      </c>
      <c r="C128" s="172">
        <v>26</v>
      </c>
      <c r="D128" s="172" t="s">
        <v>44</v>
      </c>
      <c r="E128" s="171" t="s">
        <v>2</v>
      </c>
    </row>
    <row r="129" spans="1:6" x14ac:dyDescent="0.25">
      <c r="B129" s="171" t="s">
        <v>65</v>
      </c>
      <c r="C129" s="172">
        <v>1125</v>
      </c>
      <c r="D129" s="172" t="s">
        <v>44</v>
      </c>
      <c r="E129" s="171" t="s">
        <v>6</v>
      </c>
    </row>
    <row r="130" spans="1:6" x14ac:dyDescent="0.25">
      <c r="B130" s="171" t="s">
        <v>6136</v>
      </c>
      <c r="C130" s="172">
        <v>1744</v>
      </c>
      <c r="D130" s="172" t="s">
        <v>44</v>
      </c>
      <c r="E130" s="171" t="s">
        <v>6</v>
      </c>
    </row>
    <row r="131" spans="1:6" x14ac:dyDescent="0.25">
      <c r="B131" s="171" t="s">
        <v>6357</v>
      </c>
      <c r="C131" s="172">
        <v>1226</v>
      </c>
      <c r="D131" s="172" t="s">
        <v>44</v>
      </c>
      <c r="E131" s="171" t="s">
        <v>6</v>
      </c>
    </row>
    <row r="132" spans="1:6" x14ac:dyDescent="0.25">
      <c r="B132" s="171" t="s">
        <v>66</v>
      </c>
      <c r="C132" s="172">
        <v>2592</v>
      </c>
      <c r="D132" s="172" t="s">
        <v>44</v>
      </c>
      <c r="E132" s="171" t="s">
        <v>6</v>
      </c>
    </row>
    <row r="133" spans="1:6" x14ac:dyDescent="0.25">
      <c r="B133" s="171" t="s">
        <v>6135</v>
      </c>
      <c r="C133" s="172">
        <v>4326</v>
      </c>
      <c r="D133" s="172" t="s">
        <v>44</v>
      </c>
      <c r="E133" s="171" t="s">
        <v>6</v>
      </c>
    </row>
    <row r="134" spans="1:6" x14ac:dyDescent="0.25">
      <c r="B134" s="171" t="s">
        <v>6355</v>
      </c>
      <c r="C134" s="172">
        <v>4763</v>
      </c>
      <c r="D134" s="172" t="s">
        <v>44</v>
      </c>
      <c r="E134" s="171" t="s">
        <v>6</v>
      </c>
    </row>
    <row r="135" spans="1:6" x14ac:dyDescent="0.25">
      <c r="B135" s="171" t="s">
        <v>6989</v>
      </c>
      <c r="C135" s="172">
        <v>4586</v>
      </c>
      <c r="D135" s="172" t="s">
        <v>44</v>
      </c>
      <c r="E135" s="171" t="s">
        <v>6</v>
      </c>
    </row>
    <row r="136" spans="1:6" x14ac:dyDescent="0.25">
      <c r="B136" s="171" t="s">
        <v>6134</v>
      </c>
      <c r="C136" s="172">
        <v>5072</v>
      </c>
      <c r="D136" s="172" t="s">
        <v>44</v>
      </c>
      <c r="E136" s="171" t="s">
        <v>6</v>
      </c>
    </row>
    <row r="137" spans="1:6" x14ac:dyDescent="0.25">
      <c r="B137" s="171" t="s">
        <v>6132</v>
      </c>
      <c r="C137" s="172">
        <v>420</v>
      </c>
      <c r="D137" s="172" t="s">
        <v>44</v>
      </c>
      <c r="E137" s="171" t="s">
        <v>6</v>
      </c>
    </row>
    <row r="138" spans="1:6" x14ac:dyDescent="0.25">
      <c r="B138" s="171" t="s">
        <v>6172</v>
      </c>
      <c r="C138" s="172">
        <v>431</v>
      </c>
      <c r="D138" s="172" t="s">
        <v>44</v>
      </c>
      <c r="E138" s="171" t="s">
        <v>6</v>
      </c>
    </row>
    <row r="139" spans="1:6" x14ac:dyDescent="0.25">
      <c r="B139" s="171" t="s">
        <v>67</v>
      </c>
      <c r="C139" s="172">
        <v>620</v>
      </c>
      <c r="D139" s="172" t="s">
        <v>44</v>
      </c>
      <c r="E139" s="171" t="s">
        <v>6</v>
      </c>
    </row>
    <row r="140" spans="1:6" x14ac:dyDescent="0.25">
      <c r="B140" s="171" t="s">
        <v>6133</v>
      </c>
      <c r="C140" s="172">
        <v>823</v>
      </c>
      <c r="D140" s="172" t="s">
        <v>44</v>
      </c>
      <c r="E140" s="171" t="s">
        <v>6</v>
      </c>
    </row>
    <row r="141" spans="1:6" x14ac:dyDescent="0.25">
      <c r="B141" s="171" t="s">
        <v>6118</v>
      </c>
      <c r="C141" s="172">
        <v>1325</v>
      </c>
      <c r="D141" s="172" t="s">
        <v>44</v>
      </c>
      <c r="E141" s="171" t="s">
        <v>6</v>
      </c>
    </row>
    <row r="142" spans="1:6" x14ac:dyDescent="0.25">
      <c r="B142" s="171" t="s">
        <v>6260</v>
      </c>
      <c r="C142" s="172">
        <v>253</v>
      </c>
      <c r="D142" s="172" t="s">
        <v>44</v>
      </c>
      <c r="E142" s="171" t="s">
        <v>6</v>
      </c>
    </row>
    <row r="143" spans="1:6" x14ac:dyDescent="0.25">
      <c r="A143" s="125"/>
      <c r="B143" s="171" t="s">
        <v>34</v>
      </c>
      <c r="C143" s="172">
        <v>4751</v>
      </c>
      <c r="D143" s="172" t="s">
        <v>44</v>
      </c>
      <c r="E143" s="171" t="s">
        <v>3</v>
      </c>
      <c r="F143" s="125"/>
    </row>
    <row r="144" spans="1:6" x14ac:dyDescent="0.25">
      <c r="A144" s="125"/>
      <c r="B144" s="171" t="s">
        <v>6311</v>
      </c>
      <c r="C144" s="1">
        <v>911</v>
      </c>
      <c r="D144" s="172" t="s">
        <v>44</v>
      </c>
      <c r="E144" s="171" t="s">
        <v>3</v>
      </c>
      <c r="F144" s="125"/>
    </row>
    <row r="145" spans="1:6" x14ac:dyDescent="0.25">
      <c r="A145" s="125"/>
      <c r="B145" s="171" t="s">
        <v>13</v>
      </c>
      <c r="C145" s="1">
        <v>1408</v>
      </c>
      <c r="D145" s="172" t="s">
        <v>44</v>
      </c>
      <c r="E145" s="171" t="s">
        <v>48</v>
      </c>
      <c r="F145" s="125"/>
    </row>
    <row r="146" spans="1:6" x14ac:dyDescent="0.25">
      <c r="B146" s="171" t="s">
        <v>41</v>
      </c>
      <c r="C146" s="172">
        <v>3162</v>
      </c>
      <c r="D146" s="172" t="s">
        <v>44</v>
      </c>
      <c r="E146" s="171" t="s">
        <v>2</v>
      </c>
    </row>
    <row r="147" spans="1:6" x14ac:dyDescent="0.25">
      <c r="B147" s="171" t="s">
        <v>6180</v>
      </c>
      <c r="C147" s="172">
        <v>3635</v>
      </c>
      <c r="D147" s="172" t="s">
        <v>44</v>
      </c>
      <c r="E147" s="171" t="s">
        <v>2</v>
      </c>
    </row>
    <row r="148" spans="1:6" x14ac:dyDescent="0.25">
      <c r="B148" s="171" t="s">
        <v>6181</v>
      </c>
      <c r="C148" s="172">
        <v>3935</v>
      </c>
      <c r="D148" s="172" t="s">
        <v>44</v>
      </c>
      <c r="E148" s="171" t="s">
        <v>2</v>
      </c>
    </row>
    <row r="149" spans="1:6" x14ac:dyDescent="0.25">
      <c r="B149" t="s">
        <v>7155</v>
      </c>
      <c r="C149" s="1">
        <v>5236</v>
      </c>
      <c r="D149" s="1" t="s">
        <v>7156</v>
      </c>
      <c r="E149" t="s">
        <v>6147</v>
      </c>
    </row>
  </sheetData>
  <autoFilter ref="B2:B150" xr:uid="{00000000-0009-0000-0000-000002000000}">
    <sortState xmlns:xlrd2="http://schemas.microsoft.com/office/spreadsheetml/2017/richdata2" ref="A3:E108">
      <sortCondition ref="B2:B108"/>
    </sortState>
  </autoFilter>
  <pageMargins left="0.7" right="0.7" top="0.75" bottom="0.75" header="0.3" footer="0.3"/>
  <pageSetup paperSize="9" orientation="landscape" horizontalDpi="360" verticalDpi="360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E3767"/>
  <sheetViews>
    <sheetView workbookViewId="0">
      <pane ySplit="1" topLeftCell="A347" activePane="bottomLeft" state="frozen"/>
      <selection pane="bottomLeft" activeCell="B354" sqref="B354:D354"/>
    </sheetView>
  </sheetViews>
  <sheetFormatPr defaultRowHeight="15" x14ac:dyDescent="0.25"/>
  <cols>
    <col min="1" max="1" width="16.7109375" style="29" bestFit="1" customWidth="1"/>
    <col min="2" max="2" width="42.140625" style="24" bestFit="1" customWidth="1"/>
    <col min="3" max="3" width="9" style="1"/>
    <col min="4" max="4" width="12.28515625" style="48" customWidth="1"/>
    <col min="5" max="5" width="12.28515625" style="35" customWidth="1"/>
    <col min="6" max="6" width="15.28515625" style="33" bestFit="1" customWidth="1"/>
    <col min="7" max="7" width="12.28515625" style="35" customWidth="1"/>
    <col min="8" max="8" width="20.5703125" style="35" customWidth="1"/>
    <col min="9" max="9" width="9.140625" style="35"/>
    <col min="10" max="10" width="12.28515625" style="114" bestFit="1" customWidth="1"/>
    <col min="11" max="12" width="12.28515625" style="35" customWidth="1"/>
    <col min="13" max="13" width="32" style="28" hidden="1" customWidth="1"/>
    <col min="14" max="14" width="9.140625" style="113"/>
    <col min="15" max="15" width="9.140625" style="3"/>
    <col min="17" max="256" width="9.140625" style="24"/>
    <col min="257" max="257" width="16.7109375" style="24" bestFit="1" customWidth="1"/>
    <col min="258" max="258" width="42.140625" style="24" bestFit="1" customWidth="1"/>
    <col min="259" max="259" width="12.28515625" style="24" customWidth="1"/>
    <col min="260" max="260" width="15.28515625" style="24" bestFit="1" customWidth="1"/>
    <col min="261" max="263" width="12.28515625" style="24" customWidth="1"/>
    <col min="264" max="264" width="20.5703125" style="24" customWidth="1"/>
    <col min="265" max="267" width="9.140625" style="24"/>
    <col min="268" max="268" width="12.28515625" style="24" customWidth="1"/>
    <col min="269" max="269" width="32" style="24" customWidth="1"/>
    <col min="270" max="512" width="9.140625" style="24"/>
    <col min="513" max="513" width="16.7109375" style="24" bestFit="1" customWidth="1"/>
    <col min="514" max="514" width="42.140625" style="24" bestFit="1" customWidth="1"/>
    <col min="515" max="515" width="12.28515625" style="24" customWidth="1"/>
    <col min="516" max="516" width="15.28515625" style="24" bestFit="1" customWidth="1"/>
    <col min="517" max="519" width="12.28515625" style="24" customWidth="1"/>
    <col min="520" max="520" width="20.5703125" style="24" customWidth="1"/>
    <col min="521" max="523" width="9.140625" style="24"/>
    <col min="524" max="524" width="12.28515625" style="24" customWidth="1"/>
    <col min="525" max="525" width="32" style="24" customWidth="1"/>
    <col min="526" max="768" width="9.140625" style="24"/>
    <col min="769" max="769" width="16.7109375" style="24" bestFit="1" customWidth="1"/>
    <col min="770" max="770" width="42.140625" style="24" bestFit="1" customWidth="1"/>
    <col min="771" max="771" width="12.28515625" style="24" customWidth="1"/>
    <col min="772" max="772" width="15.28515625" style="24" bestFit="1" customWidth="1"/>
    <col min="773" max="775" width="12.28515625" style="24" customWidth="1"/>
    <col min="776" max="776" width="20.5703125" style="24" customWidth="1"/>
    <col min="777" max="779" width="9.140625" style="24"/>
    <col min="780" max="780" width="12.28515625" style="24" customWidth="1"/>
    <col min="781" max="781" width="32" style="24" customWidth="1"/>
    <col min="782" max="1024" width="9.140625" style="24"/>
    <col min="1025" max="1025" width="16.7109375" style="24" bestFit="1" customWidth="1"/>
    <col min="1026" max="1026" width="42.140625" style="24" bestFit="1" customWidth="1"/>
    <col min="1027" max="1027" width="12.28515625" style="24" customWidth="1"/>
    <col min="1028" max="1028" width="15.28515625" style="24" bestFit="1" customWidth="1"/>
    <col min="1029" max="1031" width="12.28515625" style="24" customWidth="1"/>
    <col min="1032" max="1032" width="20.5703125" style="24" customWidth="1"/>
    <col min="1033" max="1035" width="9.140625" style="24"/>
    <col min="1036" max="1036" width="12.28515625" style="24" customWidth="1"/>
    <col min="1037" max="1037" width="32" style="24" customWidth="1"/>
    <col min="1038" max="1280" width="9.140625" style="24"/>
    <col min="1281" max="1281" width="16.7109375" style="24" bestFit="1" customWidth="1"/>
    <col min="1282" max="1282" width="42.140625" style="24" bestFit="1" customWidth="1"/>
    <col min="1283" max="1283" width="12.28515625" style="24" customWidth="1"/>
    <col min="1284" max="1284" width="15.28515625" style="24" bestFit="1" customWidth="1"/>
    <col min="1285" max="1287" width="12.28515625" style="24" customWidth="1"/>
    <col min="1288" max="1288" width="20.5703125" style="24" customWidth="1"/>
    <col min="1289" max="1291" width="9.140625" style="24"/>
    <col min="1292" max="1292" width="12.28515625" style="24" customWidth="1"/>
    <col min="1293" max="1293" width="32" style="24" customWidth="1"/>
    <col min="1294" max="1536" width="9.140625" style="24"/>
    <col min="1537" max="1537" width="16.7109375" style="24" bestFit="1" customWidth="1"/>
    <col min="1538" max="1538" width="42.140625" style="24" bestFit="1" customWidth="1"/>
    <col min="1539" max="1539" width="12.28515625" style="24" customWidth="1"/>
    <col min="1540" max="1540" width="15.28515625" style="24" bestFit="1" customWidth="1"/>
    <col min="1541" max="1543" width="12.28515625" style="24" customWidth="1"/>
    <col min="1544" max="1544" width="20.5703125" style="24" customWidth="1"/>
    <col min="1545" max="1547" width="9.140625" style="24"/>
    <col min="1548" max="1548" width="12.28515625" style="24" customWidth="1"/>
    <col min="1549" max="1549" width="32" style="24" customWidth="1"/>
    <col min="1550" max="1792" width="9.140625" style="24"/>
    <col min="1793" max="1793" width="16.7109375" style="24" bestFit="1" customWidth="1"/>
    <col min="1794" max="1794" width="42.140625" style="24" bestFit="1" customWidth="1"/>
    <col min="1795" max="1795" width="12.28515625" style="24" customWidth="1"/>
    <col min="1796" max="1796" width="15.28515625" style="24" bestFit="1" customWidth="1"/>
    <col min="1797" max="1799" width="12.28515625" style="24" customWidth="1"/>
    <col min="1800" max="1800" width="20.5703125" style="24" customWidth="1"/>
    <col min="1801" max="1803" width="9.140625" style="24"/>
    <col min="1804" max="1804" width="12.28515625" style="24" customWidth="1"/>
    <col min="1805" max="1805" width="32" style="24" customWidth="1"/>
    <col min="1806" max="2048" width="9.140625" style="24"/>
    <col min="2049" max="2049" width="16.7109375" style="24" bestFit="1" customWidth="1"/>
    <col min="2050" max="2050" width="42.140625" style="24" bestFit="1" customWidth="1"/>
    <col min="2051" max="2051" width="12.28515625" style="24" customWidth="1"/>
    <col min="2052" max="2052" width="15.28515625" style="24" bestFit="1" customWidth="1"/>
    <col min="2053" max="2055" width="12.28515625" style="24" customWidth="1"/>
    <col min="2056" max="2056" width="20.5703125" style="24" customWidth="1"/>
    <col min="2057" max="2059" width="9.140625" style="24"/>
    <col min="2060" max="2060" width="12.28515625" style="24" customWidth="1"/>
    <col min="2061" max="2061" width="32" style="24" customWidth="1"/>
    <col min="2062" max="2304" width="9.140625" style="24"/>
    <col min="2305" max="2305" width="16.7109375" style="24" bestFit="1" customWidth="1"/>
    <col min="2306" max="2306" width="42.140625" style="24" bestFit="1" customWidth="1"/>
    <col min="2307" max="2307" width="12.28515625" style="24" customWidth="1"/>
    <col min="2308" max="2308" width="15.28515625" style="24" bestFit="1" customWidth="1"/>
    <col min="2309" max="2311" width="12.28515625" style="24" customWidth="1"/>
    <col min="2312" max="2312" width="20.5703125" style="24" customWidth="1"/>
    <col min="2313" max="2315" width="9.140625" style="24"/>
    <col min="2316" max="2316" width="12.28515625" style="24" customWidth="1"/>
    <col min="2317" max="2317" width="32" style="24" customWidth="1"/>
    <col min="2318" max="2560" width="9.140625" style="24"/>
    <col min="2561" max="2561" width="16.7109375" style="24" bestFit="1" customWidth="1"/>
    <col min="2562" max="2562" width="42.140625" style="24" bestFit="1" customWidth="1"/>
    <col min="2563" max="2563" width="12.28515625" style="24" customWidth="1"/>
    <col min="2564" max="2564" width="15.28515625" style="24" bestFit="1" customWidth="1"/>
    <col min="2565" max="2567" width="12.28515625" style="24" customWidth="1"/>
    <col min="2568" max="2568" width="20.5703125" style="24" customWidth="1"/>
    <col min="2569" max="2571" width="9.140625" style="24"/>
    <col min="2572" max="2572" width="12.28515625" style="24" customWidth="1"/>
    <col min="2573" max="2573" width="32" style="24" customWidth="1"/>
    <col min="2574" max="2816" width="9.140625" style="24"/>
    <col min="2817" max="2817" width="16.7109375" style="24" bestFit="1" customWidth="1"/>
    <col min="2818" max="2818" width="42.140625" style="24" bestFit="1" customWidth="1"/>
    <col min="2819" max="2819" width="12.28515625" style="24" customWidth="1"/>
    <col min="2820" max="2820" width="15.28515625" style="24" bestFit="1" customWidth="1"/>
    <col min="2821" max="2823" width="12.28515625" style="24" customWidth="1"/>
    <col min="2824" max="2824" width="20.5703125" style="24" customWidth="1"/>
    <col min="2825" max="2827" width="9.140625" style="24"/>
    <col min="2828" max="2828" width="12.28515625" style="24" customWidth="1"/>
    <col min="2829" max="2829" width="32" style="24" customWidth="1"/>
    <col min="2830" max="3072" width="9.140625" style="24"/>
    <col min="3073" max="3073" width="16.7109375" style="24" bestFit="1" customWidth="1"/>
    <col min="3074" max="3074" width="42.140625" style="24" bestFit="1" customWidth="1"/>
    <col min="3075" max="3075" width="12.28515625" style="24" customWidth="1"/>
    <col min="3076" max="3076" width="15.28515625" style="24" bestFit="1" customWidth="1"/>
    <col min="3077" max="3079" width="12.28515625" style="24" customWidth="1"/>
    <col min="3080" max="3080" width="20.5703125" style="24" customWidth="1"/>
    <col min="3081" max="3083" width="9.140625" style="24"/>
    <col min="3084" max="3084" width="12.28515625" style="24" customWidth="1"/>
    <col min="3085" max="3085" width="32" style="24" customWidth="1"/>
    <col min="3086" max="3328" width="9.140625" style="24"/>
    <col min="3329" max="3329" width="16.7109375" style="24" bestFit="1" customWidth="1"/>
    <col min="3330" max="3330" width="42.140625" style="24" bestFit="1" customWidth="1"/>
    <col min="3331" max="3331" width="12.28515625" style="24" customWidth="1"/>
    <col min="3332" max="3332" width="15.28515625" style="24" bestFit="1" customWidth="1"/>
    <col min="3333" max="3335" width="12.28515625" style="24" customWidth="1"/>
    <col min="3336" max="3336" width="20.5703125" style="24" customWidth="1"/>
    <col min="3337" max="3339" width="9.140625" style="24"/>
    <col min="3340" max="3340" width="12.28515625" style="24" customWidth="1"/>
    <col min="3341" max="3341" width="32" style="24" customWidth="1"/>
    <col min="3342" max="3584" width="9.140625" style="24"/>
    <col min="3585" max="3585" width="16.7109375" style="24" bestFit="1" customWidth="1"/>
    <col min="3586" max="3586" width="42.140625" style="24" bestFit="1" customWidth="1"/>
    <col min="3587" max="3587" width="12.28515625" style="24" customWidth="1"/>
    <col min="3588" max="3588" width="15.28515625" style="24" bestFit="1" customWidth="1"/>
    <col min="3589" max="3591" width="12.28515625" style="24" customWidth="1"/>
    <col min="3592" max="3592" width="20.5703125" style="24" customWidth="1"/>
    <col min="3593" max="3595" width="9.140625" style="24"/>
    <col min="3596" max="3596" width="12.28515625" style="24" customWidth="1"/>
    <col min="3597" max="3597" width="32" style="24" customWidth="1"/>
    <col min="3598" max="3840" width="9.140625" style="24"/>
    <col min="3841" max="3841" width="16.7109375" style="24" bestFit="1" customWidth="1"/>
    <col min="3842" max="3842" width="42.140625" style="24" bestFit="1" customWidth="1"/>
    <col min="3843" max="3843" width="12.28515625" style="24" customWidth="1"/>
    <col min="3844" max="3844" width="15.28515625" style="24" bestFit="1" customWidth="1"/>
    <col min="3845" max="3847" width="12.28515625" style="24" customWidth="1"/>
    <col min="3848" max="3848" width="20.5703125" style="24" customWidth="1"/>
    <col min="3849" max="3851" width="9.140625" style="24"/>
    <col min="3852" max="3852" width="12.28515625" style="24" customWidth="1"/>
    <col min="3853" max="3853" width="32" style="24" customWidth="1"/>
    <col min="3854" max="4096" width="9.140625" style="24"/>
    <col min="4097" max="4097" width="16.7109375" style="24" bestFit="1" customWidth="1"/>
    <col min="4098" max="4098" width="42.140625" style="24" bestFit="1" customWidth="1"/>
    <col min="4099" max="4099" width="12.28515625" style="24" customWidth="1"/>
    <col min="4100" max="4100" width="15.28515625" style="24" bestFit="1" customWidth="1"/>
    <col min="4101" max="4103" width="12.28515625" style="24" customWidth="1"/>
    <col min="4104" max="4104" width="20.5703125" style="24" customWidth="1"/>
    <col min="4105" max="4107" width="9.140625" style="24"/>
    <col min="4108" max="4108" width="12.28515625" style="24" customWidth="1"/>
    <col min="4109" max="4109" width="32" style="24" customWidth="1"/>
    <col min="4110" max="4352" width="9.140625" style="24"/>
    <col min="4353" max="4353" width="16.7109375" style="24" bestFit="1" customWidth="1"/>
    <col min="4354" max="4354" width="42.140625" style="24" bestFit="1" customWidth="1"/>
    <col min="4355" max="4355" width="12.28515625" style="24" customWidth="1"/>
    <col min="4356" max="4356" width="15.28515625" style="24" bestFit="1" customWidth="1"/>
    <col min="4357" max="4359" width="12.28515625" style="24" customWidth="1"/>
    <col min="4360" max="4360" width="20.5703125" style="24" customWidth="1"/>
    <col min="4361" max="4363" width="9.140625" style="24"/>
    <col min="4364" max="4364" width="12.28515625" style="24" customWidth="1"/>
    <col min="4365" max="4365" width="32" style="24" customWidth="1"/>
    <col min="4366" max="4608" width="9.140625" style="24"/>
    <col min="4609" max="4609" width="16.7109375" style="24" bestFit="1" customWidth="1"/>
    <col min="4610" max="4610" width="42.140625" style="24" bestFit="1" customWidth="1"/>
    <col min="4611" max="4611" width="12.28515625" style="24" customWidth="1"/>
    <col min="4612" max="4612" width="15.28515625" style="24" bestFit="1" customWidth="1"/>
    <col min="4613" max="4615" width="12.28515625" style="24" customWidth="1"/>
    <col min="4616" max="4616" width="20.5703125" style="24" customWidth="1"/>
    <col min="4617" max="4619" width="9.140625" style="24"/>
    <col min="4620" max="4620" width="12.28515625" style="24" customWidth="1"/>
    <col min="4621" max="4621" width="32" style="24" customWidth="1"/>
    <col min="4622" max="4864" width="9.140625" style="24"/>
    <col min="4865" max="4865" width="16.7109375" style="24" bestFit="1" customWidth="1"/>
    <col min="4866" max="4866" width="42.140625" style="24" bestFit="1" customWidth="1"/>
    <col min="4867" max="4867" width="12.28515625" style="24" customWidth="1"/>
    <col min="4868" max="4868" width="15.28515625" style="24" bestFit="1" customWidth="1"/>
    <col min="4869" max="4871" width="12.28515625" style="24" customWidth="1"/>
    <col min="4872" max="4872" width="20.5703125" style="24" customWidth="1"/>
    <col min="4873" max="4875" width="9.140625" style="24"/>
    <col min="4876" max="4876" width="12.28515625" style="24" customWidth="1"/>
    <col min="4877" max="4877" width="32" style="24" customWidth="1"/>
    <col min="4878" max="5120" width="9.140625" style="24"/>
    <col min="5121" max="5121" width="16.7109375" style="24" bestFit="1" customWidth="1"/>
    <col min="5122" max="5122" width="42.140625" style="24" bestFit="1" customWidth="1"/>
    <col min="5123" max="5123" width="12.28515625" style="24" customWidth="1"/>
    <col min="5124" max="5124" width="15.28515625" style="24" bestFit="1" customWidth="1"/>
    <col min="5125" max="5127" width="12.28515625" style="24" customWidth="1"/>
    <col min="5128" max="5128" width="20.5703125" style="24" customWidth="1"/>
    <col min="5129" max="5131" width="9.140625" style="24"/>
    <col min="5132" max="5132" width="12.28515625" style="24" customWidth="1"/>
    <col min="5133" max="5133" width="32" style="24" customWidth="1"/>
    <col min="5134" max="5376" width="9.140625" style="24"/>
    <col min="5377" max="5377" width="16.7109375" style="24" bestFit="1" customWidth="1"/>
    <col min="5378" max="5378" width="42.140625" style="24" bestFit="1" customWidth="1"/>
    <col min="5379" max="5379" width="12.28515625" style="24" customWidth="1"/>
    <col min="5380" max="5380" width="15.28515625" style="24" bestFit="1" customWidth="1"/>
    <col min="5381" max="5383" width="12.28515625" style="24" customWidth="1"/>
    <col min="5384" max="5384" width="20.5703125" style="24" customWidth="1"/>
    <col min="5385" max="5387" width="9.140625" style="24"/>
    <col min="5388" max="5388" width="12.28515625" style="24" customWidth="1"/>
    <col min="5389" max="5389" width="32" style="24" customWidth="1"/>
    <col min="5390" max="5632" width="9.140625" style="24"/>
    <col min="5633" max="5633" width="16.7109375" style="24" bestFit="1" customWidth="1"/>
    <col min="5634" max="5634" width="42.140625" style="24" bestFit="1" customWidth="1"/>
    <col min="5635" max="5635" width="12.28515625" style="24" customWidth="1"/>
    <col min="5636" max="5636" width="15.28515625" style="24" bestFit="1" customWidth="1"/>
    <col min="5637" max="5639" width="12.28515625" style="24" customWidth="1"/>
    <col min="5640" max="5640" width="20.5703125" style="24" customWidth="1"/>
    <col min="5641" max="5643" width="9.140625" style="24"/>
    <col min="5644" max="5644" width="12.28515625" style="24" customWidth="1"/>
    <col min="5645" max="5645" width="32" style="24" customWidth="1"/>
    <col min="5646" max="5888" width="9.140625" style="24"/>
    <col min="5889" max="5889" width="16.7109375" style="24" bestFit="1" customWidth="1"/>
    <col min="5890" max="5890" width="42.140625" style="24" bestFit="1" customWidth="1"/>
    <col min="5891" max="5891" width="12.28515625" style="24" customWidth="1"/>
    <col min="5892" max="5892" width="15.28515625" style="24" bestFit="1" customWidth="1"/>
    <col min="5893" max="5895" width="12.28515625" style="24" customWidth="1"/>
    <col min="5896" max="5896" width="20.5703125" style="24" customWidth="1"/>
    <col min="5897" max="5899" width="9.140625" style="24"/>
    <col min="5900" max="5900" width="12.28515625" style="24" customWidth="1"/>
    <col min="5901" max="5901" width="32" style="24" customWidth="1"/>
    <col min="5902" max="6144" width="9.140625" style="24"/>
    <col min="6145" max="6145" width="16.7109375" style="24" bestFit="1" customWidth="1"/>
    <col min="6146" max="6146" width="42.140625" style="24" bestFit="1" customWidth="1"/>
    <col min="6147" max="6147" width="12.28515625" style="24" customWidth="1"/>
    <col min="6148" max="6148" width="15.28515625" style="24" bestFit="1" customWidth="1"/>
    <col min="6149" max="6151" width="12.28515625" style="24" customWidth="1"/>
    <col min="6152" max="6152" width="20.5703125" style="24" customWidth="1"/>
    <col min="6153" max="6155" width="9.140625" style="24"/>
    <col min="6156" max="6156" width="12.28515625" style="24" customWidth="1"/>
    <col min="6157" max="6157" width="32" style="24" customWidth="1"/>
    <col min="6158" max="6400" width="9.140625" style="24"/>
    <col min="6401" max="6401" width="16.7109375" style="24" bestFit="1" customWidth="1"/>
    <col min="6402" max="6402" width="42.140625" style="24" bestFit="1" customWidth="1"/>
    <col min="6403" max="6403" width="12.28515625" style="24" customWidth="1"/>
    <col min="6404" max="6404" width="15.28515625" style="24" bestFit="1" customWidth="1"/>
    <col min="6405" max="6407" width="12.28515625" style="24" customWidth="1"/>
    <col min="6408" max="6408" width="20.5703125" style="24" customWidth="1"/>
    <col min="6409" max="6411" width="9.140625" style="24"/>
    <col min="6412" max="6412" width="12.28515625" style="24" customWidth="1"/>
    <col min="6413" max="6413" width="32" style="24" customWidth="1"/>
    <col min="6414" max="6656" width="9.140625" style="24"/>
    <col min="6657" max="6657" width="16.7109375" style="24" bestFit="1" customWidth="1"/>
    <col min="6658" max="6658" width="42.140625" style="24" bestFit="1" customWidth="1"/>
    <col min="6659" max="6659" width="12.28515625" style="24" customWidth="1"/>
    <col min="6660" max="6660" width="15.28515625" style="24" bestFit="1" customWidth="1"/>
    <col min="6661" max="6663" width="12.28515625" style="24" customWidth="1"/>
    <col min="6664" max="6664" width="20.5703125" style="24" customWidth="1"/>
    <col min="6665" max="6667" width="9.140625" style="24"/>
    <col min="6668" max="6668" width="12.28515625" style="24" customWidth="1"/>
    <col min="6669" max="6669" width="32" style="24" customWidth="1"/>
    <col min="6670" max="6912" width="9.140625" style="24"/>
    <col min="6913" max="6913" width="16.7109375" style="24" bestFit="1" customWidth="1"/>
    <col min="6914" max="6914" width="42.140625" style="24" bestFit="1" customWidth="1"/>
    <col min="6915" max="6915" width="12.28515625" style="24" customWidth="1"/>
    <col min="6916" max="6916" width="15.28515625" style="24" bestFit="1" customWidth="1"/>
    <col min="6917" max="6919" width="12.28515625" style="24" customWidth="1"/>
    <col min="6920" max="6920" width="20.5703125" style="24" customWidth="1"/>
    <col min="6921" max="6923" width="9.140625" style="24"/>
    <col min="6924" max="6924" width="12.28515625" style="24" customWidth="1"/>
    <col min="6925" max="6925" width="32" style="24" customWidth="1"/>
    <col min="6926" max="7168" width="9.140625" style="24"/>
    <col min="7169" max="7169" width="16.7109375" style="24" bestFit="1" customWidth="1"/>
    <col min="7170" max="7170" width="42.140625" style="24" bestFit="1" customWidth="1"/>
    <col min="7171" max="7171" width="12.28515625" style="24" customWidth="1"/>
    <col min="7172" max="7172" width="15.28515625" style="24" bestFit="1" customWidth="1"/>
    <col min="7173" max="7175" width="12.28515625" style="24" customWidth="1"/>
    <col min="7176" max="7176" width="20.5703125" style="24" customWidth="1"/>
    <col min="7177" max="7179" width="9.140625" style="24"/>
    <col min="7180" max="7180" width="12.28515625" style="24" customWidth="1"/>
    <col min="7181" max="7181" width="32" style="24" customWidth="1"/>
    <col min="7182" max="7424" width="9.140625" style="24"/>
    <col min="7425" max="7425" width="16.7109375" style="24" bestFit="1" customWidth="1"/>
    <col min="7426" max="7426" width="42.140625" style="24" bestFit="1" customWidth="1"/>
    <col min="7427" max="7427" width="12.28515625" style="24" customWidth="1"/>
    <col min="7428" max="7428" width="15.28515625" style="24" bestFit="1" customWidth="1"/>
    <col min="7429" max="7431" width="12.28515625" style="24" customWidth="1"/>
    <col min="7432" max="7432" width="20.5703125" style="24" customWidth="1"/>
    <col min="7433" max="7435" width="9.140625" style="24"/>
    <col min="7436" max="7436" width="12.28515625" style="24" customWidth="1"/>
    <col min="7437" max="7437" width="32" style="24" customWidth="1"/>
    <col min="7438" max="7680" width="9.140625" style="24"/>
    <col min="7681" max="7681" width="16.7109375" style="24" bestFit="1" customWidth="1"/>
    <col min="7682" max="7682" width="42.140625" style="24" bestFit="1" customWidth="1"/>
    <col min="7683" max="7683" width="12.28515625" style="24" customWidth="1"/>
    <col min="7684" max="7684" width="15.28515625" style="24" bestFit="1" customWidth="1"/>
    <col min="7685" max="7687" width="12.28515625" style="24" customWidth="1"/>
    <col min="7688" max="7688" width="20.5703125" style="24" customWidth="1"/>
    <col min="7689" max="7691" width="9.140625" style="24"/>
    <col min="7692" max="7692" width="12.28515625" style="24" customWidth="1"/>
    <col min="7693" max="7693" width="32" style="24" customWidth="1"/>
    <col min="7694" max="7936" width="9.140625" style="24"/>
    <col min="7937" max="7937" width="16.7109375" style="24" bestFit="1" customWidth="1"/>
    <col min="7938" max="7938" width="42.140625" style="24" bestFit="1" customWidth="1"/>
    <col min="7939" max="7939" width="12.28515625" style="24" customWidth="1"/>
    <col min="7940" max="7940" width="15.28515625" style="24" bestFit="1" customWidth="1"/>
    <col min="7941" max="7943" width="12.28515625" style="24" customWidth="1"/>
    <col min="7944" max="7944" width="20.5703125" style="24" customWidth="1"/>
    <col min="7945" max="7947" width="9.140625" style="24"/>
    <col min="7948" max="7948" width="12.28515625" style="24" customWidth="1"/>
    <col min="7949" max="7949" width="32" style="24" customWidth="1"/>
    <col min="7950" max="8192" width="9.140625" style="24"/>
    <col min="8193" max="8193" width="16.7109375" style="24" bestFit="1" customWidth="1"/>
    <col min="8194" max="8194" width="42.140625" style="24" bestFit="1" customWidth="1"/>
    <col min="8195" max="8195" width="12.28515625" style="24" customWidth="1"/>
    <col min="8196" max="8196" width="15.28515625" style="24" bestFit="1" customWidth="1"/>
    <col min="8197" max="8199" width="12.28515625" style="24" customWidth="1"/>
    <col min="8200" max="8200" width="20.5703125" style="24" customWidth="1"/>
    <col min="8201" max="8203" width="9.140625" style="24"/>
    <col min="8204" max="8204" width="12.28515625" style="24" customWidth="1"/>
    <col min="8205" max="8205" width="32" style="24" customWidth="1"/>
    <col min="8206" max="8448" width="9.140625" style="24"/>
    <col min="8449" max="8449" width="16.7109375" style="24" bestFit="1" customWidth="1"/>
    <col min="8450" max="8450" width="42.140625" style="24" bestFit="1" customWidth="1"/>
    <col min="8451" max="8451" width="12.28515625" style="24" customWidth="1"/>
    <col min="8452" max="8452" width="15.28515625" style="24" bestFit="1" customWidth="1"/>
    <col min="8453" max="8455" width="12.28515625" style="24" customWidth="1"/>
    <col min="8456" max="8456" width="20.5703125" style="24" customWidth="1"/>
    <col min="8457" max="8459" width="9.140625" style="24"/>
    <col min="8460" max="8460" width="12.28515625" style="24" customWidth="1"/>
    <col min="8461" max="8461" width="32" style="24" customWidth="1"/>
    <col min="8462" max="8704" width="9.140625" style="24"/>
    <col min="8705" max="8705" width="16.7109375" style="24" bestFit="1" customWidth="1"/>
    <col min="8706" max="8706" width="42.140625" style="24" bestFit="1" customWidth="1"/>
    <col min="8707" max="8707" width="12.28515625" style="24" customWidth="1"/>
    <col min="8708" max="8708" width="15.28515625" style="24" bestFit="1" customWidth="1"/>
    <col min="8709" max="8711" width="12.28515625" style="24" customWidth="1"/>
    <col min="8712" max="8712" width="20.5703125" style="24" customWidth="1"/>
    <col min="8713" max="8715" width="9.140625" style="24"/>
    <col min="8716" max="8716" width="12.28515625" style="24" customWidth="1"/>
    <col min="8717" max="8717" width="32" style="24" customWidth="1"/>
    <col min="8718" max="8960" width="9.140625" style="24"/>
    <col min="8961" max="8961" width="16.7109375" style="24" bestFit="1" customWidth="1"/>
    <col min="8962" max="8962" width="42.140625" style="24" bestFit="1" customWidth="1"/>
    <col min="8963" max="8963" width="12.28515625" style="24" customWidth="1"/>
    <col min="8964" max="8964" width="15.28515625" style="24" bestFit="1" customWidth="1"/>
    <col min="8965" max="8967" width="12.28515625" style="24" customWidth="1"/>
    <col min="8968" max="8968" width="20.5703125" style="24" customWidth="1"/>
    <col min="8969" max="8971" width="9.140625" style="24"/>
    <col min="8972" max="8972" width="12.28515625" style="24" customWidth="1"/>
    <col min="8973" max="8973" width="32" style="24" customWidth="1"/>
    <col min="8974" max="9216" width="9.140625" style="24"/>
    <col min="9217" max="9217" width="16.7109375" style="24" bestFit="1" customWidth="1"/>
    <col min="9218" max="9218" width="42.140625" style="24" bestFit="1" customWidth="1"/>
    <col min="9219" max="9219" width="12.28515625" style="24" customWidth="1"/>
    <col min="9220" max="9220" width="15.28515625" style="24" bestFit="1" customWidth="1"/>
    <col min="9221" max="9223" width="12.28515625" style="24" customWidth="1"/>
    <col min="9224" max="9224" width="20.5703125" style="24" customWidth="1"/>
    <col min="9225" max="9227" width="9.140625" style="24"/>
    <col min="9228" max="9228" width="12.28515625" style="24" customWidth="1"/>
    <col min="9229" max="9229" width="32" style="24" customWidth="1"/>
    <col min="9230" max="9472" width="9.140625" style="24"/>
    <col min="9473" max="9473" width="16.7109375" style="24" bestFit="1" customWidth="1"/>
    <col min="9474" max="9474" width="42.140625" style="24" bestFit="1" customWidth="1"/>
    <col min="9475" max="9475" width="12.28515625" style="24" customWidth="1"/>
    <col min="9476" max="9476" width="15.28515625" style="24" bestFit="1" customWidth="1"/>
    <col min="9477" max="9479" width="12.28515625" style="24" customWidth="1"/>
    <col min="9480" max="9480" width="20.5703125" style="24" customWidth="1"/>
    <col min="9481" max="9483" width="9.140625" style="24"/>
    <col min="9484" max="9484" width="12.28515625" style="24" customWidth="1"/>
    <col min="9485" max="9485" width="32" style="24" customWidth="1"/>
    <col min="9486" max="9728" width="9.140625" style="24"/>
    <col min="9729" max="9729" width="16.7109375" style="24" bestFit="1" customWidth="1"/>
    <col min="9730" max="9730" width="42.140625" style="24" bestFit="1" customWidth="1"/>
    <col min="9731" max="9731" width="12.28515625" style="24" customWidth="1"/>
    <col min="9732" max="9732" width="15.28515625" style="24" bestFit="1" customWidth="1"/>
    <col min="9733" max="9735" width="12.28515625" style="24" customWidth="1"/>
    <col min="9736" max="9736" width="20.5703125" style="24" customWidth="1"/>
    <col min="9737" max="9739" width="9.140625" style="24"/>
    <col min="9740" max="9740" width="12.28515625" style="24" customWidth="1"/>
    <col min="9741" max="9741" width="32" style="24" customWidth="1"/>
    <col min="9742" max="9984" width="9.140625" style="24"/>
    <col min="9985" max="9985" width="16.7109375" style="24" bestFit="1" customWidth="1"/>
    <col min="9986" max="9986" width="42.140625" style="24" bestFit="1" customWidth="1"/>
    <col min="9987" max="9987" width="12.28515625" style="24" customWidth="1"/>
    <col min="9988" max="9988" width="15.28515625" style="24" bestFit="1" customWidth="1"/>
    <col min="9989" max="9991" width="12.28515625" style="24" customWidth="1"/>
    <col min="9992" max="9992" width="20.5703125" style="24" customWidth="1"/>
    <col min="9993" max="9995" width="9.140625" style="24"/>
    <col min="9996" max="9996" width="12.28515625" style="24" customWidth="1"/>
    <col min="9997" max="9997" width="32" style="24" customWidth="1"/>
    <col min="9998" max="10240" width="9.140625" style="24"/>
    <col min="10241" max="10241" width="16.7109375" style="24" bestFit="1" customWidth="1"/>
    <col min="10242" max="10242" width="42.140625" style="24" bestFit="1" customWidth="1"/>
    <col min="10243" max="10243" width="12.28515625" style="24" customWidth="1"/>
    <col min="10244" max="10244" width="15.28515625" style="24" bestFit="1" customWidth="1"/>
    <col min="10245" max="10247" width="12.28515625" style="24" customWidth="1"/>
    <col min="10248" max="10248" width="20.5703125" style="24" customWidth="1"/>
    <col min="10249" max="10251" width="9.140625" style="24"/>
    <col min="10252" max="10252" width="12.28515625" style="24" customWidth="1"/>
    <col min="10253" max="10253" width="32" style="24" customWidth="1"/>
    <col min="10254" max="10496" width="9.140625" style="24"/>
    <col min="10497" max="10497" width="16.7109375" style="24" bestFit="1" customWidth="1"/>
    <col min="10498" max="10498" width="42.140625" style="24" bestFit="1" customWidth="1"/>
    <col min="10499" max="10499" width="12.28515625" style="24" customWidth="1"/>
    <col min="10500" max="10500" width="15.28515625" style="24" bestFit="1" customWidth="1"/>
    <col min="10501" max="10503" width="12.28515625" style="24" customWidth="1"/>
    <col min="10504" max="10504" width="20.5703125" style="24" customWidth="1"/>
    <col min="10505" max="10507" width="9.140625" style="24"/>
    <col min="10508" max="10508" width="12.28515625" style="24" customWidth="1"/>
    <col min="10509" max="10509" width="32" style="24" customWidth="1"/>
    <col min="10510" max="10752" width="9.140625" style="24"/>
    <col min="10753" max="10753" width="16.7109375" style="24" bestFit="1" customWidth="1"/>
    <col min="10754" max="10754" width="42.140625" style="24" bestFit="1" customWidth="1"/>
    <col min="10755" max="10755" width="12.28515625" style="24" customWidth="1"/>
    <col min="10756" max="10756" width="15.28515625" style="24" bestFit="1" customWidth="1"/>
    <col min="10757" max="10759" width="12.28515625" style="24" customWidth="1"/>
    <col min="10760" max="10760" width="20.5703125" style="24" customWidth="1"/>
    <col min="10761" max="10763" width="9.140625" style="24"/>
    <col min="10764" max="10764" width="12.28515625" style="24" customWidth="1"/>
    <col min="10765" max="10765" width="32" style="24" customWidth="1"/>
    <col min="10766" max="11008" width="9.140625" style="24"/>
    <col min="11009" max="11009" width="16.7109375" style="24" bestFit="1" customWidth="1"/>
    <col min="11010" max="11010" width="42.140625" style="24" bestFit="1" customWidth="1"/>
    <col min="11011" max="11011" width="12.28515625" style="24" customWidth="1"/>
    <col min="11012" max="11012" width="15.28515625" style="24" bestFit="1" customWidth="1"/>
    <col min="11013" max="11015" width="12.28515625" style="24" customWidth="1"/>
    <col min="11016" max="11016" width="20.5703125" style="24" customWidth="1"/>
    <col min="11017" max="11019" width="9.140625" style="24"/>
    <col min="11020" max="11020" width="12.28515625" style="24" customWidth="1"/>
    <col min="11021" max="11021" width="32" style="24" customWidth="1"/>
    <col min="11022" max="11264" width="9.140625" style="24"/>
    <col min="11265" max="11265" width="16.7109375" style="24" bestFit="1" customWidth="1"/>
    <col min="11266" max="11266" width="42.140625" style="24" bestFit="1" customWidth="1"/>
    <col min="11267" max="11267" width="12.28515625" style="24" customWidth="1"/>
    <col min="11268" max="11268" width="15.28515625" style="24" bestFit="1" customWidth="1"/>
    <col min="11269" max="11271" width="12.28515625" style="24" customWidth="1"/>
    <col min="11272" max="11272" width="20.5703125" style="24" customWidth="1"/>
    <col min="11273" max="11275" width="9.140625" style="24"/>
    <col min="11276" max="11276" width="12.28515625" style="24" customWidth="1"/>
    <col min="11277" max="11277" width="32" style="24" customWidth="1"/>
    <col min="11278" max="11520" width="9.140625" style="24"/>
    <col min="11521" max="11521" width="16.7109375" style="24" bestFit="1" customWidth="1"/>
    <col min="11522" max="11522" width="42.140625" style="24" bestFit="1" customWidth="1"/>
    <col min="11523" max="11523" width="12.28515625" style="24" customWidth="1"/>
    <col min="11524" max="11524" width="15.28515625" style="24" bestFit="1" customWidth="1"/>
    <col min="11525" max="11527" width="12.28515625" style="24" customWidth="1"/>
    <col min="11528" max="11528" width="20.5703125" style="24" customWidth="1"/>
    <col min="11529" max="11531" width="9.140625" style="24"/>
    <col min="11532" max="11532" width="12.28515625" style="24" customWidth="1"/>
    <col min="11533" max="11533" width="32" style="24" customWidth="1"/>
    <col min="11534" max="11776" width="9.140625" style="24"/>
    <col min="11777" max="11777" width="16.7109375" style="24" bestFit="1" customWidth="1"/>
    <col min="11778" max="11778" width="42.140625" style="24" bestFit="1" customWidth="1"/>
    <col min="11779" max="11779" width="12.28515625" style="24" customWidth="1"/>
    <col min="11780" max="11780" width="15.28515625" style="24" bestFit="1" customWidth="1"/>
    <col min="11781" max="11783" width="12.28515625" style="24" customWidth="1"/>
    <col min="11784" max="11784" width="20.5703125" style="24" customWidth="1"/>
    <col min="11785" max="11787" width="9.140625" style="24"/>
    <col min="11788" max="11788" width="12.28515625" style="24" customWidth="1"/>
    <col min="11789" max="11789" width="32" style="24" customWidth="1"/>
    <col min="11790" max="12032" width="9.140625" style="24"/>
    <col min="12033" max="12033" width="16.7109375" style="24" bestFit="1" customWidth="1"/>
    <col min="12034" max="12034" width="42.140625" style="24" bestFit="1" customWidth="1"/>
    <col min="12035" max="12035" width="12.28515625" style="24" customWidth="1"/>
    <col min="12036" max="12036" width="15.28515625" style="24" bestFit="1" customWidth="1"/>
    <col min="12037" max="12039" width="12.28515625" style="24" customWidth="1"/>
    <col min="12040" max="12040" width="20.5703125" style="24" customWidth="1"/>
    <col min="12041" max="12043" width="9.140625" style="24"/>
    <col min="12044" max="12044" width="12.28515625" style="24" customWidth="1"/>
    <col min="12045" max="12045" width="32" style="24" customWidth="1"/>
    <col min="12046" max="12288" width="9.140625" style="24"/>
    <col min="12289" max="12289" width="16.7109375" style="24" bestFit="1" customWidth="1"/>
    <col min="12290" max="12290" width="42.140625" style="24" bestFit="1" customWidth="1"/>
    <col min="12291" max="12291" width="12.28515625" style="24" customWidth="1"/>
    <col min="12292" max="12292" width="15.28515625" style="24" bestFit="1" customWidth="1"/>
    <col min="12293" max="12295" width="12.28515625" style="24" customWidth="1"/>
    <col min="12296" max="12296" width="20.5703125" style="24" customWidth="1"/>
    <col min="12297" max="12299" width="9.140625" style="24"/>
    <col min="12300" max="12300" width="12.28515625" style="24" customWidth="1"/>
    <col min="12301" max="12301" width="32" style="24" customWidth="1"/>
    <col min="12302" max="12544" width="9.140625" style="24"/>
    <col min="12545" max="12545" width="16.7109375" style="24" bestFit="1" customWidth="1"/>
    <col min="12546" max="12546" width="42.140625" style="24" bestFit="1" customWidth="1"/>
    <col min="12547" max="12547" width="12.28515625" style="24" customWidth="1"/>
    <col min="12548" max="12548" width="15.28515625" style="24" bestFit="1" customWidth="1"/>
    <col min="12549" max="12551" width="12.28515625" style="24" customWidth="1"/>
    <col min="12552" max="12552" width="20.5703125" style="24" customWidth="1"/>
    <col min="12553" max="12555" width="9.140625" style="24"/>
    <col min="12556" max="12556" width="12.28515625" style="24" customWidth="1"/>
    <col min="12557" max="12557" width="32" style="24" customWidth="1"/>
    <col min="12558" max="12800" width="9.140625" style="24"/>
    <col min="12801" max="12801" width="16.7109375" style="24" bestFit="1" customWidth="1"/>
    <col min="12802" max="12802" width="42.140625" style="24" bestFit="1" customWidth="1"/>
    <col min="12803" max="12803" width="12.28515625" style="24" customWidth="1"/>
    <col min="12804" max="12804" width="15.28515625" style="24" bestFit="1" customWidth="1"/>
    <col min="12805" max="12807" width="12.28515625" style="24" customWidth="1"/>
    <col min="12808" max="12808" width="20.5703125" style="24" customWidth="1"/>
    <col min="12809" max="12811" width="9.140625" style="24"/>
    <col min="12812" max="12812" width="12.28515625" style="24" customWidth="1"/>
    <col min="12813" max="12813" width="32" style="24" customWidth="1"/>
    <col min="12814" max="13056" width="9.140625" style="24"/>
    <col min="13057" max="13057" width="16.7109375" style="24" bestFit="1" customWidth="1"/>
    <col min="13058" max="13058" width="42.140625" style="24" bestFit="1" customWidth="1"/>
    <col min="13059" max="13059" width="12.28515625" style="24" customWidth="1"/>
    <col min="13060" max="13060" width="15.28515625" style="24" bestFit="1" customWidth="1"/>
    <col min="13061" max="13063" width="12.28515625" style="24" customWidth="1"/>
    <col min="13064" max="13064" width="20.5703125" style="24" customWidth="1"/>
    <col min="13065" max="13067" width="9.140625" style="24"/>
    <col min="13068" max="13068" width="12.28515625" style="24" customWidth="1"/>
    <col min="13069" max="13069" width="32" style="24" customWidth="1"/>
    <col min="13070" max="13312" width="9.140625" style="24"/>
    <col min="13313" max="13313" width="16.7109375" style="24" bestFit="1" customWidth="1"/>
    <col min="13314" max="13314" width="42.140625" style="24" bestFit="1" customWidth="1"/>
    <col min="13315" max="13315" width="12.28515625" style="24" customWidth="1"/>
    <col min="13316" max="13316" width="15.28515625" style="24" bestFit="1" customWidth="1"/>
    <col min="13317" max="13319" width="12.28515625" style="24" customWidth="1"/>
    <col min="13320" max="13320" width="20.5703125" style="24" customWidth="1"/>
    <col min="13321" max="13323" width="9.140625" style="24"/>
    <col min="13324" max="13324" width="12.28515625" style="24" customWidth="1"/>
    <col min="13325" max="13325" width="32" style="24" customWidth="1"/>
    <col min="13326" max="13568" width="9.140625" style="24"/>
    <col min="13569" max="13569" width="16.7109375" style="24" bestFit="1" customWidth="1"/>
    <col min="13570" max="13570" width="42.140625" style="24" bestFit="1" customWidth="1"/>
    <col min="13571" max="13571" width="12.28515625" style="24" customWidth="1"/>
    <col min="13572" max="13572" width="15.28515625" style="24" bestFit="1" customWidth="1"/>
    <col min="13573" max="13575" width="12.28515625" style="24" customWidth="1"/>
    <col min="13576" max="13576" width="20.5703125" style="24" customWidth="1"/>
    <col min="13577" max="13579" width="9.140625" style="24"/>
    <col min="13580" max="13580" width="12.28515625" style="24" customWidth="1"/>
    <col min="13581" max="13581" width="32" style="24" customWidth="1"/>
    <col min="13582" max="13824" width="9.140625" style="24"/>
    <col min="13825" max="13825" width="16.7109375" style="24" bestFit="1" customWidth="1"/>
    <col min="13826" max="13826" width="42.140625" style="24" bestFit="1" customWidth="1"/>
    <col min="13827" max="13827" width="12.28515625" style="24" customWidth="1"/>
    <col min="13828" max="13828" width="15.28515625" style="24" bestFit="1" customWidth="1"/>
    <col min="13829" max="13831" width="12.28515625" style="24" customWidth="1"/>
    <col min="13832" max="13832" width="20.5703125" style="24" customWidth="1"/>
    <col min="13833" max="13835" width="9.140625" style="24"/>
    <col min="13836" max="13836" width="12.28515625" style="24" customWidth="1"/>
    <col min="13837" max="13837" width="32" style="24" customWidth="1"/>
    <col min="13838" max="14080" width="9.140625" style="24"/>
    <col min="14081" max="14081" width="16.7109375" style="24" bestFit="1" customWidth="1"/>
    <col min="14082" max="14082" width="42.140625" style="24" bestFit="1" customWidth="1"/>
    <col min="14083" max="14083" width="12.28515625" style="24" customWidth="1"/>
    <col min="14084" max="14084" width="15.28515625" style="24" bestFit="1" customWidth="1"/>
    <col min="14085" max="14087" width="12.28515625" style="24" customWidth="1"/>
    <col min="14088" max="14088" width="20.5703125" style="24" customWidth="1"/>
    <col min="14089" max="14091" width="9.140625" style="24"/>
    <col min="14092" max="14092" width="12.28515625" style="24" customWidth="1"/>
    <col min="14093" max="14093" width="32" style="24" customWidth="1"/>
    <col min="14094" max="14336" width="9.140625" style="24"/>
    <col min="14337" max="14337" width="16.7109375" style="24" bestFit="1" customWidth="1"/>
    <col min="14338" max="14338" width="42.140625" style="24" bestFit="1" customWidth="1"/>
    <col min="14339" max="14339" width="12.28515625" style="24" customWidth="1"/>
    <col min="14340" max="14340" width="15.28515625" style="24" bestFit="1" customWidth="1"/>
    <col min="14341" max="14343" width="12.28515625" style="24" customWidth="1"/>
    <col min="14344" max="14344" width="20.5703125" style="24" customWidth="1"/>
    <col min="14345" max="14347" width="9.140625" style="24"/>
    <col min="14348" max="14348" width="12.28515625" style="24" customWidth="1"/>
    <col min="14349" max="14349" width="32" style="24" customWidth="1"/>
    <col min="14350" max="14592" width="9.140625" style="24"/>
    <col min="14593" max="14593" width="16.7109375" style="24" bestFit="1" customWidth="1"/>
    <col min="14594" max="14594" width="42.140625" style="24" bestFit="1" customWidth="1"/>
    <col min="14595" max="14595" width="12.28515625" style="24" customWidth="1"/>
    <col min="14596" max="14596" width="15.28515625" style="24" bestFit="1" customWidth="1"/>
    <col min="14597" max="14599" width="12.28515625" style="24" customWidth="1"/>
    <col min="14600" max="14600" width="20.5703125" style="24" customWidth="1"/>
    <col min="14601" max="14603" width="9.140625" style="24"/>
    <col min="14604" max="14604" width="12.28515625" style="24" customWidth="1"/>
    <col min="14605" max="14605" width="32" style="24" customWidth="1"/>
    <col min="14606" max="14848" width="9.140625" style="24"/>
    <col min="14849" max="14849" width="16.7109375" style="24" bestFit="1" customWidth="1"/>
    <col min="14850" max="14850" width="42.140625" style="24" bestFit="1" customWidth="1"/>
    <col min="14851" max="14851" width="12.28515625" style="24" customWidth="1"/>
    <col min="14852" max="14852" width="15.28515625" style="24" bestFit="1" customWidth="1"/>
    <col min="14853" max="14855" width="12.28515625" style="24" customWidth="1"/>
    <col min="14856" max="14856" width="20.5703125" style="24" customWidth="1"/>
    <col min="14857" max="14859" width="9.140625" style="24"/>
    <col min="14860" max="14860" width="12.28515625" style="24" customWidth="1"/>
    <col min="14861" max="14861" width="32" style="24" customWidth="1"/>
    <col min="14862" max="15104" width="9.140625" style="24"/>
    <col min="15105" max="15105" width="16.7109375" style="24" bestFit="1" customWidth="1"/>
    <col min="15106" max="15106" width="42.140625" style="24" bestFit="1" customWidth="1"/>
    <col min="15107" max="15107" width="12.28515625" style="24" customWidth="1"/>
    <col min="15108" max="15108" width="15.28515625" style="24" bestFit="1" customWidth="1"/>
    <col min="15109" max="15111" width="12.28515625" style="24" customWidth="1"/>
    <col min="15112" max="15112" width="20.5703125" style="24" customWidth="1"/>
    <col min="15113" max="15115" width="9.140625" style="24"/>
    <col min="15116" max="15116" width="12.28515625" style="24" customWidth="1"/>
    <col min="15117" max="15117" width="32" style="24" customWidth="1"/>
    <col min="15118" max="15360" width="9.140625" style="24"/>
    <col min="15361" max="15361" width="16.7109375" style="24" bestFit="1" customWidth="1"/>
    <col min="15362" max="15362" width="42.140625" style="24" bestFit="1" customWidth="1"/>
    <col min="15363" max="15363" width="12.28515625" style="24" customWidth="1"/>
    <col min="15364" max="15364" width="15.28515625" style="24" bestFit="1" customWidth="1"/>
    <col min="15365" max="15367" width="12.28515625" style="24" customWidth="1"/>
    <col min="15368" max="15368" width="20.5703125" style="24" customWidth="1"/>
    <col min="15369" max="15371" width="9.140625" style="24"/>
    <col min="15372" max="15372" width="12.28515625" style="24" customWidth="1"/>
    <col min="15373" max="15373" width="32" style="24" customWidth="1"/>
    <col min="15374" max="15616" width="9.140625" style="24"/>
    <col min="15617" max="15617" width="16.7109375" style="24" bestFit="1" customWidth="1"/>
    <col min="15618" max="15618" width="42.140625" style="24" bestFit="1" customWidth="1"/>
    <col min="15619" max="15619" width="12.28515625" style="24" customWidth="1"/>
    <col min="15620" max="15620" width="15.28515625" style="24" bestFit="1" customWidth="1"/>
    <col min="15621" max="15623" width="12.28515625" style="24" customWidth="1"/>
    <col min="15624" max="15624" width="20.5703125" style="24" customWidth="1"/>
    <col min="15625" max="15627" width="9.140625" style="24"/>
    <col min="15628" max="15628" width="12.28515625" style="24" customWidth="1"/>
    <col min="15629" max="15629" width="32" style="24" customWidth="1"/>
    <col min="15630" max="15872" width="9.140625" style="24"/>
    <col min="15873" max="15873" width="16.7109375" style="24" bestFit="1" customWidth="1"/>
    <col min="15874" max="15874" width="42.140625" style="24" bestFit="1" customWidth="1"/>
    <col min="15875" max="15875" width="12.28515625" style="24" customWidth="1"/>
    <col min="15876" max="15876" width="15.28515625" style="24" bestFit="1" customWidth="1"/>
    <col min="15877" max="15879" width="12.28515625" style="24" customWidth="1"/>
    <col min="15880" max="15880" width="20.5703125" style="24" customWidth="1"/>
    <col min="15881" max="15883" width="9.140625" style="24"/>
    <col min="15884" max="15884" width="12.28515625" style="24" customWidth="1"/>
    <col min="15885" max="15885" width="32" style="24" customWidth="1"/>
    <col min="15886" max="16128" width="9.140625" style="24"/>
    <col min="16129" max="16129" width="16.7109375" style="24" bestFit="1" customWidth="1"/>
    <col min="16130" max="16130" width="42.140625" style="24" bestFit="1" customWidth="1"/>
    <col min="16131" max="16131" width="12.28515625" style="24" customWidth="1"/>
    <col min="16132" max="16132" width="15.28515625" style="24" bestFit="1" customWidth="1"/>
    <col min="16133" max="16135" width="12.28515625" style="24" customWidth="1"/>
    <col min="16136" max="16136" width="20.5703125" style="24" customWidth="1"/>
    <col min="16137" max="16139" width="9.140625" style="24"/>
    <col min="16140" max="16140" width="12.28515625" style="24" customWidth="1"/>
    <col min="16141" max="16141" width="32" style="24" customWidth="1"/>
    <col min="16142" max="16384" width="9.140625" style="24"/>
  </cols>
  <sheetData>
    <row r="1" spans="1:15" ht="30.75" thickBot="1" x14ac:dyDescent="0.3">
      <c r="A1" s="23" t="s">
        <v>73</v>
      </c>
      <c r="C1" s="117">
        <v>0.5</v>
      </c>
      <c r="E1" s="25" t="s">
        <v>156</v>
      </c>
      <c r="F1" s="25" t="s">
        <v>154</v>
      </c>
      <c r="G1" s="25"/>
      <c r="H1" s="26" t="s">
        <v>157</v>
      </c>
      <c r="I1" s="27" t="s">
        <v>158</v>
      </c>
      <c r="J1" s="114" t="s">
        <v>155</v>
      </c>
      <c r="K1" s="25" t="s">
        <v>154</v>
      </c>
      <c r="L1" s="25"/>
      <c r="M1" s="115" t="s">
        <v>6497</v>
      </c>
    </row>
    <row r="2" spans="1:15" x14ac:dyDescent="0.25">
      <c r="A2" s="29" t="s">
        <v>159</v>
      </c>
      <c r="B2" s="30"/>
      <c r="D2" s="31" t="s">
        <v>160</v>
      </c>
      <c r="E2" s="32">
        <v>1.4</v>
      </c>
      <c r="G2" s="32"/>
      <c r="H2" s="34" t="s">
        <v>161</v>
      </c>
      <c r="J2" s="114">
        <v>2</v>
      </c>
      <c r="K2" s="36"/>
      <c r="L2" s="36"/>
      <c r="M2" s="140"/>
      <c r="O2" s="113"/>
    </row>
    <row r="3" spans="1:15" x14ac:dyDescent="0.25">
      <c r="A3" s="29" t="s">
        <v>159</v>
      </c>
      <c r="B3" s="37" t="s">
        <v>162</v>
      </c>
      <c r="D3" s="31" t="s">
        <v>163</v>
      </c>
      <c r="E3" s="36"/>
      <c r="G3" s="36"/>
      <c r="H3" s="34" t="s">
        <v>164</v>
      </c>
      <c r="K3" s="36"/>
      <c r="L3" s="36"/>
      <c r="M3" s="140"/>
      <c r="O3" s="113"/>
    </row>
    <row r="4" spans="1:15" x14ac:dyDescent="0.25">
      <c r="A4" s="29" t="s">
        <v>159</v>
      </c>
      <c r="B4" s="38" t="s">
        <v>165</v>
      </c>
      <c r="D4" s="31" t="s">
        <v>166</v>
      </c>
      <c r="E4" s="36"/>
      <c r="G4" s="36"/>
      <c r="H4" s="34" t="s">
        <v>167</v>
      </c>
      <c r="K4" s="36"/>
      <c r="L4" s="36"/>
      <c r="M4" s="140"/>
      <c r="O4" s="113"/>
    </row>
    <row r="5" spans="1:15" s="42" customFormat="1" ht="15.75" thickBot="1" x14ac:dyDescent="0.3">
      <c r="A5" s="23" t="s">
        <v>159</v>
      </c>
      <c r="B5" s="39"/>
      <c r="C5" s="115"/>
      <c r="D5" s="31" t="s">
        <v>168</v>
      </c>
      <c r="E5" s="36"/>
      <c r="F5" s="40"/>
      <c r="G5" s="36"/>
      <c r="H5" s="34" t="s">
        <v>169</v>
      </c>
      <c r="I5" s="41"/>
      <c r="J5" s="40"/>
      <c r="K5" s="36"/>
      <c r="L5" s="36"/>
      <c r="M5" s="140"/>
      <c r="N5" s="113"/>
      <c r="O5" s="113"/>
    </row>
    <row r="6" spans="1:15" x14ac:dyDescent="0.25">
      <c r="A6" s="29" t="s">
        <v>170</v>
      </c>
      <c r="B6" s="28" t="s">
        <v>171</v>
      </c>
      <c r="C6" s="1">
        <v>148</v>
      </c>
      <c r="D6" s="112" t="s">
        <v>172</v>
      </c>
      <c r="E6" s="43">
        <f>IF(K6&lt;=0,"",K6*E$2)</f>
        <v>139</v>
      </c>
      <c r="F6" s="33">
        <f t="shared" ref="F6:F69" si="0">IF(K6=0,"",K6)</f>
        <v>99</v>
      </c>
      <c r="G6" s="43"/>
      <c r="H6" s="33">
        <v>123</v>
      </c>
      <c r="I6" s="35">
        <v>0.38</v>
      </c>
      <c r="J6" s="33">
        <v>149</v>
      </c>
      <c r="K6" s="43">
        <f t="shared" ref="K6:K40" si="1">H6/1.24</f>
        <v>99</v>
      </c>
      <c r="L6" s="43"/>
      <c r="M6" s="140"/>
      <c r="O6" s="113"/>
    </row>
    <row r="7" spans="1:15" x14ac:dyDescent="0.25">
      <c r="A7" s="29" t="s">
        <v>173</v>
      </c>
      <c r="B7" s="28" t="s">
        <v>174</v>
      </c>
      <c r="C7" s="1">
        <v>152</v>
      </c>
      <c r="D7" s="112" t="s">
        <v>172</v>
      </c>
      <c r="E7" s="43">
        <f t="shared" ref="E7:E70" si="2">IF(K7&lt;=0,"",K7*E$2)</f>
        <v>143</v>
      </c>
      <c r="F7" s="33">
        <f t="shared" si="0"/>
        <v>102</v>
      </c>
      <c r="G7" s="43"/>
      <c r="H7" s="33">
        <v>126</v>
      </c>
      <c r="I7" s="35">
        <v>0.48</v>
      </c>
      <c r="J7" s="33">
        <v>152</v>
      </c>
      <c r="K7" s="43">
        <f t="shared" si="1"/>
        <v>102</v>
      </c>
      <c r="L7" s="43"/>
      <c r="M7" s="140"/>
      <c r="O7" s="113"/>
    </row>
    <row r="8" spans="1:15" x14ac:dyDescent="0.25">
      <c r="A8" s="29" t="s">
        <v>175</v>
      </c>
      <c r="B8" s="28" t="s">
        <v>176</v>
      </c>
      <c r="C8" s="1">
        <v>195</v>
      </c>
      <c r="D8" s="112" t="s">
        <v>172</v>
      </c>
      <c r="E8" s="43">
        <f t="shared" si="2"/>
        <v>183</v>
      </c>
      <c r="F8" s="33">
        <f t="shared" si="0"/>
        <v>131</v>
      </c>
      <c r="G8" s="43"/>
      <c r="H8" s="33">
        <v>162</v>
      </c>
      <c r="I8" s="35">
        <v>0.6</v>
      </c>
      <c r="J8" s="33">
        <v>196</v>
      </c>
      <c r="K8" s="43">
        <f t="shared" si="1"/>
        <v>131</v>
      </c>
      <c r="L8" s="43"/>
      <c r="M8" s="140"/>
      <c r="O8" s="113"/>
    </row>
    <row r="9" spans="1:15" x14ac:dyDescent="0.25">
      <c r="A9" s="29" t="s">
        <v>177</v>
      </c>
      <c r="B9" s="28" t="s">
        <v>178</v>
      </c>
      <c r="C9" s="1">
        <f>247*2</f>
        <v>494</v>
      </c>
      <c r="D9" s="112" t="s">
        <v>172</v>
      </c>
      <c r="E9" s="43">
        <f t="shared" si="2"/>
        <v>231</v>
      </c>
      <c r="F9" s="33">
        <f t="shared" si="0"/>
        <v>165</v>
      </c>
      <c r="G9" s="43"/>
      <c r="H9" s="33">
        <v>205</v>
      </c>
      <c r="I9" s="35">
        <v>0.72</v>
      </c>
      <c r="J9" s="33">
        <v>248</v>
      </c>
      <c r="K9" s="43">
        <f t="shared" si="1"/>
        <v>165</v>
      </c>
      <c r="L9" s="43"/>
      <c r="M9" s="140"/>
      <c r="O9" s="113"/>
    </row>
    <row r="10" spans="1:15" x14ac:dyDescent="0.25">
      <c r="A10" s="29" t="s">
        <v>179</v>
      </c>
      <c r="B10" s="28" t="s">
        <v>180</v>
      </c>
      <c r="C10" s="1">
        <v>298</v>
      </c>
      <c r="D10" s="112" t="s">
        <v>172</v>
      </c>
      <c r="E10" s="43">
        <f t="shared" si="2"/>
        <v>279</v>
      </c>
      <c r="F10" s="33">
        <f t="shared" si="0"/>
        <v>199</v>
      </c>
      <c r="G10" s="43"/>
      <c r="H10" s="33">
        <v>247</v>
      </c>
      <c r="I10" s="35">
        <v>0.96</v>
      </c>
      <c r="J10" s="33">
        <v>299</v>
      </c>
      <c r="K10" s="43">
        <f t="shared" si="1"/>
        <v>199</v>
      </c>
      <c r="L10" s="43"/>
      <c r="M10" s="140"/>
      <c r="O10" s="113"/>
    </row>
    <row r="11" spans="1:15" x14ac:dyDescent="0.25">
      <c r="A11" s="29" t="s">
        <v>181</v>
      </c>
      <c r="B11" s="28" t="s">
        <v>182</v>
      </c>
      <c r="C11" s="1">
        <v>211</v>
      </c>
      <c r="D11" s="112" t="s">
        <v>172</v>
      </c>
      <c r="E11" s="43">
        <f t="shared" si="2"/>
        <v>197</v>
      </c>
      <c r="F11" s="33">
        <f t="shared" si="0"/>
        <v>141</v>
      </c>
      <c r="G11" s="43"/>
      <c r="H11" s="33">
        <v>175</v>
      </c>
      <c r="I11" s="35">
        <v>0.64</v>
      </c>
      <c r="J11" s="33">
        <v>212</v>
      </c>
      <c r="K11" s="43">
        <f t="shared" si="1"/>
        <v>141</v>
      </c>
      <c r="L11" s="43"/>
      <c r="M11" s="140"/>
      <c r="O11" s="113"/>
    </row>
    <row r="12" spans="1:15" x14ac:dyDescent="0.25">
      <c r="A12" s="29" t="s">
        <v>183</v>
      </c>
      <c r="B12" s="28" t="s">
        <v>184</v>
      </c>
      <c r="C12" s="1">
        <v>258</v>
      </c>
      <c r="D12" s="112" t="s">
        <v>172</v>
      </c>
      <c r="E12" s="43">
        <f t="shared" si="2"/>
        <v>242</v>
      </c>
      <c r="F12" s="33">
        <f t="shared" si="0"/>
        <v>173</v>
      </c>
      <c r="G12" s="43"/>
      <c r="H12" s="33">
        <v>214</v>
      </c>
      <c r="I12" s="35">
        <v>0.8</v>
      </c>
      <c r="J12" s="33">
        <v>259</v>
      </c>
      <c r="K12" s="43">
        <f t="shared" si="1"/>
        <v>173</v>
      </c>
      <c r="L12" s="43"/>
      <c r="M12" s="140"/>
      <c r="O12" s="113"/>
    </row>
    <row r="13" spans="1:15" x14ac:dyDescent="0.25">
      <c r="A13" s="29" t="s">
        <v>185</v>
      </c>
      <c r="B13" s="28" t="s">
        <v>186</v>
      </c>
      <c r="C13" s="1">
        <v>587</v>
      </c>
      <c r="D13" s="112" t="s">
        <v>172</v>
      </c>
      <c r="E13" s="43">
        <f t="shared" si="2"/>
        <v>549</v>
      </c>
      <c r="F13" s="33">
        <f t="shared" si="0"/>
        <v>392</v>
      </c>
      <c r="G13" s="43"/>
      <c r="H13" s="33">
        <v>486</v>
      </c>
      <c r="I13" s="35">
        <v>0.8</v>
      </c>
      <c r="J13" s="33">
        <v>588</v>
      </c>
      <c r="K13" s="43">
        <f t="shared" si="1"/>
        <v>392</v>
      </c>
      <c r="L13" s="43"/>
      <c r="M13" s="140"/>
      <c r="O13" s="113"/>
    </row>
    <row r="14" spans="1:15" x14ac:dyDescent="0.25">
      <c r="A14" s="29" t="s">
        <v>187</v>
      </c>
      <c r="B14" s="28" t="s">
        <v>188</v>
      </c>
      <c r="C14" s="1">
        <v>318</v>
      </c>
      <c r="D14" s="112" t="s">
        <v>172</v>
      </c>
      <c r="E14" s="43">
        <f t="shared" si="2"/>
        <v>297</v>
      </c>
      <c r="F14" s="33">
        <f t="shared" si="0"/>
        <v>212</v>
      </c>
      <c r="G14" s="43"/>
      <c r="H14" s="33">
        <v>263</v>
      </c>
      <c r="I14" s="35">
        <v>0.96</v>
      </c>
      <c r="J14" s="33">
        <v>318</v>
      </c>
      <c r="K14" s="43">
        <f t="shared" si="1"/>
        <v>212</v>
      </c>
      <c r="L14" s="43"/>
      <c r="M14" s="140"/>
      <c r="O14" s="113"/>
    </row>
    <row r="15" spans="1:15" x14ac:dyDescent="0.25">
      <c r="A15" s="29" t="s">
        <v>189</v>
      </c>
      <c r="B15" s="28" t="s">
        <v>190</v>
      </c>
      <c r="C15" s="1">
        <f>368*2</f>
        <v>736</v>
      </c>
      <c r="D15" s="112" t="s">
        <v>172</v>
      </c>
      <c r="E15" s="43">
        <f t="shared" si="2"/>
        <v>344</v>
      </c>
      <c r="F15" s="33">
        <f t="shared" si="0"/>
        <v>246</v>
      </c>
      <c r="G15" s="43"/>
      <c r="H15" s="33">
        <v>305</v>
      </c>
      <c r="I15" s="35">
        <v>1.28</v>
      </c>
      <c r="J15" s="33">
        <v>369</v>
      </c>
      <c r="K15" s="43">
        <f t="shared" si="1"/>
        <v>246</v>
      </c>
      <c r="L15" s="43"/>
      <c r="M15" s="140"/>
      <c r="O15" s="113"/>
    </row>
    <row r="16" spans="1:15" x14ac:dyDescent="0.25">
      <c r="A16" s="29" t="s">
        <v>191</v>
      </c>
      <c r="B16" s="28" t="s">
        <v>192</v>
      </c>
      <c r="C16" s="1">
        <v>487</v>
      </c>
      <c r="D16" s="112" t="s">
        <v>172</v>
      </c>
      <c r="E16" s="43">
        <f t="shared" si="2"/>
        <v>455</v>
      </c>
      <c r="F16" s="33">
        <f t="shared" si="0"/>
        <v>325</v>
      </c>
      <c r="G16" s="43"/>
      <c r="H16" s="33">
        <v>403</v>
      </c>
      <c r="I16" s="35">
        <v>1.6</v>
      </c>
      <c r="J16" s="33">
        <v>488</v>
      </c>
      <c r="K16" s="43">
        <f t="shared" si="1"/>
        <v>325</v>
      </c>
      <c r="L16" s="43"/>
      <c r="M16" s="140"/>
      <c r="O16" s="113"/>
    </row>
    <row r="17" spans="1:15" x14ac:dyDescent="0.25">
      <c r="A17" s="29" t="s">
        <v>193</v>
      </c>
      <c r="B17" s="28" t="s">
        <v>194</v>
      </c>
      <c r="C17" s="1">
        <v>234</v>
      </c>
      <c r="D17" s="112" t="s">
        <v>172</v>
      </c>
      <c r="E17" s="43">
        <f t="shared" si="2"/>
        <v>218</v>
      </c>
      <c r="F17" s="33">
        <f t="shared" si="0"/>
        <v>156</v>
      </c>
      <c r="G17" s="43"/>
      <c r="H17" s="33">
        <v>194</v>
      </c>
      <c r="I17" s="35">
        <v>0.8</v>
      </c>
      <c r="J17" s="33">
        <v>235</v>
      </c>
      <c r="K17" s="43">
        <f t="shared" si="1"/>
        <v>156</v>
      </c>
      <c r="L17" s="43"/>
      <c r="M17" s="140"/>
      <c r="O17" s="113"/>
    </row>
    <row r="18" spans="1:15" x14ac:dyDescent="0.25">
      <c r="A18" s="29" t="s">
        <v>195</v>
      </c>
      <c r="B18" s="28" t="s">
        <v>196</v>
      </c>
      <c r="D18" s="112" t="s">
        <v>172</v>
      </c>
      <c r="E18" s="43" t="str">
        <f t="shared" si="2"/>
        <v/>
      </c>
      <c r="F18" s="33" t="str">
        <f t="shared" si="0"/>
        <v/>
      </c>
      <c r="G18" s="43"/>
      <c r="H18" s="33">
        <v>0</v>
      </c>
      <c r="I18" s="35">
        <v>0.8</v>
      </c>
      <c r="J18" s="33" t="s">
        <v>159</v>
      </c>
      <c r="K18" s="43">
        <f t="shared" si="1"/>
        <v>0</v>
      </c>
      <c r="L18" s="43"/>
      <c r="M18" s="140"/>
      <c r="O18" s="113"/>
    </row>
    <row r="19" spans="1:15" x14ac:dyDescent="0.25">
      <c r="A19" s="29" t="s">
        <v>197</v>
      </c>
      <c r="B19" s="28" t="s">
        <v>198</v>
      </c>
      <c r="C19" s="1">
        <v>320</v>
      </c>
      <c r="D19" s="112" t="s">
        <v>172</v>
      </c>
      <c r="E19" s="43">
        <f t="shared" si="2"/>
        <v>300</v>
      </c>
      <c r="F19" s="33">
        <f t="shared" si="0"/>
        <v>214</v>
      </c>
      <c r="G19" s="43"/>
      <c r="H19" s="33">
        <v>265</v>
      </c>
      <c r="I19" s="35">
        <v>1</v>
      </c>
      <c r="J19" s="33">
        <v>321</v>
      </c>
      <c r="K19" s="43">
        <f t="shared" si="1"/>
        <v>214</v>
      </c>
      <c r="L19" s="43"/>
      <c r="M19" s="140"/>
      <c r="O19" s="113"/>
    </row>
    <row r="20" spans="1:15" x14ac:dyDescent="0.25">
      <c r="A20" s="29" t="s">
        <v>199</v>
      </c>
      <c r="B20" s="28" t="s">
        <v>200</v>
      </c>
      <c r="C20" s="1">
        <v>336</v>
      </c>
      <c r="D20" s="112" t="s">
        <v>172</v>
      </c>
      <c r="E20" s="43">
        <f t="shared" si="2"/>
        <v>314</v>
      </c>
      <c r="F20" s="33">
        <f t="shared" si="0"/>
        <v>224</v>
      </c>
      <c r="G20" s="43"/>
      <c r="H20" s="33">
        <v>278</v>
      </c>
      <c r="I20" s="35">
        <v>1</v>
      </c>
      <c r="J20" s="33">
        <v>336</v>
      </c>
      <c r="K20" s="43">
        <f t="shared" si="1"/>
        <v>224</v>
      </c>
      <c r="L20" s="43"/>
      <c r="M20" s="140"/>
      <c r="O20" s="113"/>
    </row>
    <row r="21" spans="1:15" x14ac:dyDescent="0.25">
      <c r="A21" s="29" t="s">
        <v>201</v>
      </c>
      <c r="B21" s="28" t="s">
        <v>202</v>
      </c>
      <c r="C21" s="1">
        <v>315</v>
      </c>
      <c r="D21" s="112" t="s">
        <v>172</v>
      </c>
      <c r="E21" s="43">
        <f t="shared" si="2"/>
        <v>294</v>
      </c>
      <c r="F21" s="33">
        <f t="shared" si="0"/>
        <v>210</v>
      </c>
      <c r="G21" s="43"/>
      <c r="H21" s="33">
        <v>261</v>
      </c>
      <c r="I21" s="35">
        <v>1.2</v>
      </c>
      <c r="J21" s="33">
        <v>316</v>
      </c>
      <c r="K21" s="43">
        <f t="shared" si="1"/>
        <v>210</v>
      </c>
      <c r="L21" s="43"/>
      <c r="M21" s="140"/>
      <c r="O21" s="113"/>
    </row>
    <row r="22" spans="1:15" x14ac:dyDescent="0.25">
      <c r="A22" s="29" t="s">
        <v>203</v>
      </c>
      <c r="B22" s="28" t="s">
        <v>204</v>
      </c>
      <c r="C22" s="1">
        <v>497</v>
      </c>
      <c r="D22" s="112" t="s">
        <v>172</v>
      </c>
      <c r="E22" s="43">
        <f t="shared" si="2"/>
        <v>463</v>
      </c>
      <c r="F22" s="33">
        <f t="shared" si="0"/>
        <v>331</v>
      </c>
      <c r="G22" s="43"/>
      <c r="H22" s="33">
        <v>411</v>
      </c>
      <c r="I22" s="35">
        <v>1.2</v>
      </c>
      <c r="J22" s="33">
        <v>497</v>
      </c>
      <c r="K22" s="43">
        <f t="shared" si="1"/>
        <v>331</v>
      </c>
      <c r="L22" s="43"/>
      <c r="M22" s="140"/>
      <c r="O22" s="113"/>
    </row>
    <row r="23" spans="1:15" x14ac:dyDescent="0.25">
      <c r="A23" s="29" t="s">
        <v>205</v>
      </c>
      <c r="B23" s="28" t="s">
        <v>206</v>
      </c>
      <c r="C23" s="1">
        <v>413</v>
      </c>
      <c r="D23" s="112" t="s">
        <v>172</v>
      </c>
      <c r="E23" s="43">
        <f t="shared" si="2"/>
        <v>386</v>
      </c>
      <c r="F23" s="33">
        <f t="shared" si="0"/>
        <v>276</v>
      </c>
      <c r="G23" s="43"/>
      <c r="H23" s="33">
        <v>342</v>
      </c>
      <c r="I23" s="35">
        <v>1.6</v>
      </c>
      <c r="J23" s="33">
        <v>414</v>
      </c>
      <c r="K23" s="43">
        <f t="shared" si="1"/>
        <v>276</v>
      </c>
      <c r="L23" s="43"/>
      <c r="M23" s="140"/>
      <c r="O23" s="113"/>
    </row>
    <row r="24" spans="1:15" x14ac:dyDescent="0.25">
      <c r="A24" s="29" t="s">
        <v>207</v>
      </c>
      <c r="B24" s="28" t="s">
        <v>208</v>
      </c>
      <c r="C24" s="1">
        <v>510</v>
      </c>
      <c r="D24" s="112" t="s">
        <v>172</v>
      </c>
      <c r="E24" s="43">
        <f t="shared" si="2"/>
        <v>476</v>
      </c>
      <c r="F24" s="33">
        <f t="shared" si="0"/>
        <v>340</v>
      </c>
      <c r="G24" s="43"/>
      <c r="H24" s="33">
        <v>422</v>
      </c>
      <c r="I24" s="35">
        <v>1.6</v>
      </c>
      <c r="J24" s="33">
        <v>510</v>
      </c>
      <c r="K24" s="43">
        <f t="shared" si="1"/>
        <v>340</v>
      </c>
      <c r="L24" s="43"/>
      <c r="M24" s="140"/>
      <c r="O24" s="113"/>
    </row>
    <row r="25" spans="1:15" x14ac:dyDescent="0.25">
      <c r="A25" s="29" t="s">
        <v>209</v>
      </c>
      <c r="B25" s="28" t="s">
        <v>210</v>
      </c>
      <c r="C25" s="1">
        <f>526*2</f>
        <v>1052</v>
      </c>
      <c r="D25" s="112" t="s">
        <v>172</v>
      </c>
      <c r="E25" s="43">
        <f t="shared" si="2"/>
        <v>491</v>
      </c>
      <c r="F25" s="33">
        <f t="shared" si="0"/>
        <v>351</v>
      </c>
      <c r="G25" s="43"/>
      <c r="H25" s="33">
        <v>435</v>
      </c>
      <c r="I25" s="35">
        <v>2</v>
      </c>
      <c r="J25" s="33">
        <v>526</v>
      </c>
      <c r="K25" s="43">
        <f t="shared" si="1"/>
        <v>351</v>
      </c>
      <c r="L25" s="43"/>
      <c r="M25" s="140"/>
      <c r="O25" s="113"/>
    </row>
    <row r="26" spans="1:15" x14ac:dyDescent="0.25">
      <c r="A26" s="29" t="s">
        <v>211</v>
      </c>
      <c r="B26" s="28" t="s">
        <v>212</v>
      </c>
      <c r="C26" s="1">
        <v>643</v>
      </c>
      <c r="D26" s="112" t="s">
        <v>172</v>
      </c>
      <c r="E26" s="43">
        <f t="shared" si="2"/>
        <v>601</v>
      </c>
      <c r="F26" s="33">
        <f t="shared" si="0"/>
        <v>429</v>
      </c>
      <c r="G26" s="43"/>
      <c r="H26" s="33">
        <v>532</v>
      </c>
      <c r="I26" s="35">
        <v>2</v>
      </c>
      <c r="J26" s="33">
        <v>644</v>
      </c>
      <c r="K26" s="43">
        <f t="shared" si="1"/>
        <v>429</v>
      </c>
      <c r="L26" s="43"/>
      <c r="M26" s="140"/>
      <c r="O26" s="113"/>
    </row>
    <row r="27" spans="1:15" x14ac:dyDescent="0.25">
      <c r="A27" s="29" t="s">
        <v>213</v>
      </c>
      <c r="B27" s="28" t="s">
        <v>214</v>
      </c>
      <c r="C27" s="1">
        <f>653*2</f>
        <v>1306</v>
      </c>
      <c r="D27" s="112" t="s">
        <v>172</v>
      </c>
      <c r="E27" s="43">
        <f t="shared" si="2"/>
        <v>609</v>
      </c>
      <c r="F27" s="33">
        <f t="shared" si="0"/>
        <v>435</v>
      </c>
      <c r="G27" s="43"/>
      <c r="H27" s="33">
        <v>540</v>
      </c>
      <c r="I27" s="35">
        <v>2.4</v>
      </c>
      <c r="J27" s="33">
        <v>653</v>
      </c>
      <c r="K27" s="43">
        <f t="shared" si="1"/>
        <v>435</v>
      </c>
      <c r="L27" s="43"/>
      <c r="M27" s="140"/>
      <c r="O27" s="113"/>
    </row>
    <row r="28" spans="1:15" x14ac:dyDescent="0.25">
      <c r="A28" s="29" t="s">
        <v>215</v>
      </c>
      <c r="B28" s="28" t="s">
        <v>216</v>
      </c>
      <c r="C28" s="1">
        <v>757</v>
      </c>
      <c r="D28" s="112" t="s">
        <v>172</v>
      </c>
      <c r="E28" s="43">
        <f t="shared" si="2"/>
        <v>707</v>
      </c>
      <c r="F28" s="33">
        <f t="shared" si="0"/>
        <v>505</v>
      </c>
      <c r="G28" s="43"/>
      <c r="H28" s="33">
        <v>626</v>
      </c>
      <c r="I28" s="35">
        <v>2.4</v>
      </c>
      <c r="J28" s="33">
        <v>757</v>
      </c>
      <c r="K28" s="43">
        <f t="shared" si="1"/>
        <v>505</v>
      </c>
      <c r="L28" s="43"/>
      <c r="M28" s="140"/>
      <c r="O28" s="113"/>
    </row>
    <row r="29" spans="1:15" x14ac:dyDescent="0.25">
      <c r="A29" s="29" t="s">
        <v>217</v>
      </c>
      <c r="B29" s="28" t="s">
        <v>218</v>
      </c>
      <c r="C29" s="1">
        <v>775</v>
      </c>
      <c r="D29" s="112" t="s">
        <v>172</v>
      </c>
      <c r="E29" s="43">
        <f t="shared" si="2"/>
        <v>724</v>
      </c>
      <c r="F29" s="33">
        <f t="shared" si="0"/>
        <v>517</v>
      </c>
      <c r="G29" s="43"/>
      <c r="H29" s="33">
        <v>641</v>
      </c>
      <c r="I29" s="35">
        <v>2.8</v>
      </c>
      <c r="J29" s="33">
        <v>775</v>
      </c>
      <c r="K29" s="43">
        <f t="shared" si="1"/>
        <v>517</v>
      </c>
      <c r="L29" s="43"/>
      <c r="M29" s="140"/>
      <c r="O29" s="113"/>
    </row>
    <row r="30" spans="1:15" x14ac:dyDescent="0.25">
      <c r="A30" s="29" t="s">
        <v>219</v>
      </c>
      <c r="B30" s="28" t="s">
        <v>220</v>
      </c>
      <c r="C30" s="1">
        <v>950</v>
      </c>
      <c r="D30" s="112" t="s">
        <v>172</v>
      </c>
      <c r="E30" s="43">
        <f t="shared" si="2"/>
        <v>888</v>
      </c>
      <c r="F30" s="33">
        <f t="shared" si="0"/>
        <v>634</v>
      </c>
      <c r="G30" s="43"/>
      <c r="H30" s="33">
        <v>786</v>
      </c>
      <c r="I30" s="35">
        <v>2.8</v>
      </c>
      <c r="J30" s="33">
        <v>951</v>
      </c>
      <c r="K30" s="43">
        <f t="shared" si="1"/>
        <v>634</v>
      </c>
      <c r="L30" s="43"/>
      <c r="M30" s="140"/>
      <c r="O30" s="113"/>
    </row>
    <row r="31" spans="1:15" x14ac:dyDescent="0.25">
      <c r="A31" s="29" t="s">
        <v>221</v>
      </c>
      <c r="B31" s="28" t="s">
        <v>222</v>
      </c>
      <c r="C31" s="1">
        <v>817</v>
      </c>
      <c r="D31" s="112" t="s">
        <v>172</v>
      </c>
      <c r="E31" s="43">
        <f t="shared" si="2"/>
        <v>762</v>
      </c>
      <c r="F31" s="33">
        <f t="shared" si="0"/>
        <v>544</v>
      </c>
      <c r="G31" s="43"/>
      <c r="H31" s="33">
        <v>675</v>
      </c>
      <c r="I31" s="35">
        <v>3.2</v>
      </c>
      <c r="J31" s="33">
        <v>817</v>
      </c>
      <c r="K31" s="43">
        <f t="shared" si="1"/>
        <v>544</v>
      </c>
      <c r="L31" s="43"/>
      <c r="M31" s="140"/>
      <c r="O31" s="113"/>
    </row>
    <row r="32" spans="1:15" x14ac:dyDescent="0.25">
      <c r="A32" s="29" t="s">
        <v>223</v>
      </c>
      <c r="B32" s="28" t="s">
        <v>224</v>
      </c>
      <c r="C32" s="1">
        <v>990</v>
      </c>
      <c r="D32" s="112" t="s">
        <v>172</v>
      </c>
      <c r="E32" s="43">
        <f t="shared" si="2"/>
        <v>924</v>
      </c>
      <c r="F32" s="33">
        <f t="shared" si="0"/>
        <v>660</v>
      </c>
      <c r="G32" s="43"/>
      <c r="H32" s="33">
        <v>819</v>
      </c>
      <c r="I32" s="35">
        <v>3.2</v>
      </c>
      <c r="J32" s="33">
        <v>991</v>
      </c>
      <c r="K32" s="43">
        <f t="shared" si="1"/>
        <v>660</v>
      </c>
      <c r="L32" s="43"/>
      <c r="M32" s="140"/>
      <c r="O32" s="113"/>
    </row>
    <row r="33" spans="1:15" x14ac:dyDescent="0.25">
      <c r="A33" s="29" t="s">
        <v>225</v>
      </c>
      <c r="B33" s="28" t="s">
        <v>226</v>
      </c>
      <c r="C33" s="1">
        <v>1147</v>
      </c>
      <c r="D33" s="112" t="s">
        <v>172</v>
      </c>
      <c r="E33" s="43">
        <f t="shared" si="2"/>
        <v>1071</v>
      </c>
      <c r="F33" s="33">
        <f t="shared" si="0"/>
        <v>765</v>
      </c>
      <c r="G33" s="43"/>
      <c r="H33" s="33">
        <v>949</v>
      </c>
      <c r="I33" s="35">
        <v>4</v>
      </c>
      <c r="J33" s="33">
        <v>1148</v>
      </c>
      <c r="K33" s="43">
        <f t="shared" si="1"/>
        <v>765</v>
      </c>
      <c r="L33" s="43"/>
      <c r="M33" s="140"/>
      <c r="O33" s="113"/>
    </row>
    <row r="34" spans="1:15" x14ac:dyDescent="0.25">
      <c r="A34" s="29" t="s">
        <v>227</v>
      </c>
      <c r="B34" s="28" t="s">
        <v>228</v>
      </c>
      <c r="C34" s="1">
        <f>1358*2</f>
        <v>2716</v>
      </c>
      <c r="D34" s="112" t="s">
        <v>172</v>
      </c>
      <c r="E34" s="43">
        <f t="shared" si="2"/>
        <v>1268</v>
      </c>
      <c r="F34" s="33">
        <f t="shared" si="0"/>
        <v>906</v>
      </c>
      <c r="G34" s="43"/>
      <c r="H34" s="33">
        <v>1123</v>
      </c>
      <c r="I34" s="35">
        <v>3.93</v>
      </c>
      <c r="J34" s="33">
        <v>1358</v>
      </c>
      <c r="K34" s="43">
        <f t="shared" si="1"/>
        <v>906</v>
      </c>
      <c r="L34" s="43"/>
      <c r="M34" s="140"/>
      <c r="O34" s="113"/>
    </row>
    <row r="35" spans="1:15" x14ac:dyDescent="0.25">
      <c r="A35" s="29" t="s">
        <v>229</v>
      </c>
      <c r="B35" s="28" t="s">
        <v>230</v>
      </c>
      <c r="C35" s="1">
        <v>2026</v>
      </c>
      <c r="D35" s="112" t="s">
        <v>172</v>
      </c>
      <c r="E35" s="43">
        <f t="shared" si="2"/>
        <v>1891</v>
      </c>
      <c r="F35" s="33">
        <f t="shared" si="0"/>
        <v>1351</v>
      </c>
      <c r="G35" s="43"/>
      <c r="H35" s="33">
        <v>1675</v>
      </c>
      <c r="I35" s="35">
        <v>6</v>
      </c>
      <c r="J35" s="33">
        <v>2026</v>
      </c>
      <c r="K35" s="43">
        <f t="shared" si="1"/>
        <v>1351</v>
      </c>
      <c r="L35" s="43"/>
      <c r="M35" s="140"/>
      <c r="O35" s="113"/>
    </row>
    <row r="36" spans="1:15" x14ac:dyDescent="0.25">
      <c r="A36" s="29" t="s">
        <v>231</v>
      </c>
      <c r="B36" s="28" t="s">
        <v>232</v>
      </c>
      <c r="C36" s="1">
        <v>286</v>
      </c>
      <c r="D36" s="112" t="s">
        <v>172</v>
      </c>
      <c r="E36" s="43">
        <f t="shared" si="2"/>
        <v>267</v>
      </c>
      <c r="F36" s="33">
        <f t="shared" si="0"/>
        <v>191</v>
      </c>
      <c r="G36" s="43"/>
      <c r="H36" s="33">
        <v>237</v>
      </c>
      <c r="I36" s="35">
        <v>0.96</v>
      </c>
      <c r="J36" s="33">
        <v>287</v>
      </c>
      <c r="K36" s="43">
        <f t="shared" si="1"/>
        <v>191</v>
      </c>
      <c r="L36" s="43"/>
      <c r="M36" s="140"/>
      <c r="O36" s="113"/>
    </row>
    <row r="37" spans="1:15" x14ac:dyDescent="0.25">
      <c r="A37" s="29" t="s">
        <v>233</v>
      </c>
      <c r="B37" s="28" t="s">
        <v>234</v>
      </c>
      <c r="C37" s="1">
        <v>404</v>
      </c>
      <c r="D37" s="112" t="s">
        <v>172</v>
      </c>
      <c r="E37" s="43">
        <f t="shared" si="2"/>
        <v>377</v>
      </c>
      <c r="F37" s="33">
        <f t="shared" si="0"/>
        <v>269</v>
      </c>
      <c r="G37" s="43"/>
      <c r="H37" s="33">
        <v>334</v>
      </c>
      <c r="I37" s="35">
        <v>0.96</v>
      </c>
      <c r="J37" s="33">
        <v>404</v>
      </c>
      <c r="K37" s="43">
        <f t="shared" si="1"/>
        <v>269</v>
      </c>
      <c r="L37" s="43"/>
      <c r="M37" s="140"/>
      <c r="O37" s="113"/>
    </row>
    <row r="38" spans="1:15" x14ac:dyDescent="0.25">
      <c r="A38" s="29" t="s">
        <v>235</v>
      </c>
      <c r="B38" s="28" t="s">
        <v>236</v>
      </c>
      <c r="C38" s="1">
        <v>336</v>
      </c>
      <c r="D38" s="112" t="s">
        <v>172</v>
      </c>
      <c r="E38" s="43">
        <f t="shared" si="2"/>
        <v>314</v>
      </c>
      <c r="F38" s="33">
        <f t="shared" si="0"/>
        <v>224</v>
      </c>
      <c r="G38" s="43"/>
      <c r="H38" s="33">
        <v>278</v>
      </c>
      <c r="I38" s="35">
        <v>1.2</v>
      </c>
      <c r="J38" s="33">
        <v>336</v>
      </c>
      <c r="K38" s="43">
        <f t="shared" si="1"/>
        <v>224</v>
      </c>
      <c r="L38" s="43"/>
      <c r="M38" s="140"/>
      <c r="O38" s="113"/>
    </row>
    <row r="39" spans="1:15" x14ac:dyDescent="0.25">
      <c r="A39" s="29" t="s">
        <v>237</v>
      </c>
      <c r="B39" s="28" t="s">
        <v>238</v>
      </c>
      <c r="C39" s="1">
        <v>401</v>
      </c>
      <c r="D39" s="112" t="s">
        <v>172</v>
      </c>
      <c r="E39" s="43">
        <f t="shared" si="2"/>
        <v>375</v>
      </c>
      <c r="F39" s="33">
        <f t="shared" si="0"/>
        <v>268</v>
      </c>
      <c r="G39" s="43"/>
      <c r="H39" s="33">
        <v>332</v>
      </c>
      <c r="I39" s="35">
        <v>1.2</v>
      </c>
      <c r="J39" s="33">
        <v>402</v>
      </c>
      <c r="K39" s="43">
        <f t="shared" si="1"/>
        <v>268</v>
      </c>
      <c r="L39" s="43"/>
      <c r="M39" s="140"/>
      <c r="O39" s="113"/>
    </row>
    <row r="40" spans="1:15" ht="15.75" thickBot="1" x14ac:dyDescent="0.3">
      <c r="A40" s="29" t="s">
        <v>239</v>
      </c>
      <c r="B40" s="28" t="s">
        <v>240</v>
      </c>
      <c r="C40" s="1">
        <v>378</v>
      </c>
      <c r="D40" s="112" t="s">
        <v>172</v>
      </c>
      <c r="E40" s="43">
        <f t="shared" si="2"/>
        <v>353</v>
      </c>
      <c r="F40" s="33">
        <f t="shared" si="0"/>
        <v>252</v>
      </c>
      <c r="G40" s="43"/>
      <c r="H40" s="33">
        <v>313</v>
      </c>
      <c r="I40" s="35">
        <v>1.44</v>
      </c>
      <c r="J40" s="33">
        <v>379</v>
      </c>
      <c r="K40" s="43">
        <f t="shared" si="1"/>
        <v>252</v>
      </c>
      <c r="L40" s="43"/>
      <c r="M40" s="140"/>
      <c r="O40" s="113"/>
    </row>
    <row r="41" spans="1:15" x14ac:dyDescent="0.25">
      <c r="A41" s="29" t="s">
        <v>159</v>
      </c>
      <c r="B41" s="30"/>
      <c r="D41" s="31" t="s">
        <v>160</v>
      </c>
      <c r="E41" s="43" t="str">
        <f t="shared" si="2"/>
        <v/>
      </c>
      <c r="F41" s="33" t="str">
        <f t="shared" si="0"/>
        <v/>
      </c>
      <c r="G41" s="43"/>
      <c r="H41" s="44" t="s">
        <v>161</v>
      </c>
      <c r="J41" s="114" t="s">
        <v>159</v>
      </c>
      <c r="K41" s="43"/>
      <c r="L41" s="43"/>
      <c r="M41" s="140"/>
      <c r="O41" s="113"/>
    </row>
    <row r="42" spans="1:15" x14ac:dyDescent="0.25">
      <c r="A42" s="29" t="s">
        <v>159</v>
      </c>
      <c r="B42" s="37" t="s">
        <v>162</v>
      </c>
      <c r="D42" s="31" t="s">
        <v>163</v>
      </c>
      <c r="E42" s="43" t="str">
        <f t="shared" si="2"/>
        <v/>
      </c>
      <c r="F42" s="33" t="str">
        <f t="shared" si="0"/>
        <v/>
      </c>
      <c r="G42" s="43"/>
      <c r="H42" s="45" t="s">
        <v>164</v>
      </c>
      <c r="J42" s="114" t="s">
        <v>159</v>
      </c>
      <c r="K42" s="43"/>
      <c r="L42" s="43"/>
      <c r="M42" s="140"/>
      <c r="O42" s="113"/>
    </row>
    <row r="43" spans="1:15" x14ac:dyDescent="0.25">
      <c r="A43" s="29" t="s">
        <v>159</v>
      </c>
      <c r="B43" s="38" t="s">
        <v>165</v>
      </c>
      <c r="D43" s="31" t="s">
        <v>166</v>
      </c>
      <c r="E43" s="43" t="str">
        <f t="shared" si="2"/>
        <v/>
      </c>
      <c r="F43" s="33" t="str">
        <f t="shared" si="0"/>
        <v/>
      </c>
      <c r="G43" s="43"/>
      <c r="H43" s="45" t="s">
        <v>167</v>
      </c>
      <c r="J43" s="114" t="s">
        <v>159</v>
      </c>
      <c r="K43" s="43"/>
      <c r="L43" s="43"/>
      <c r="M43" s="140"/>
      <c r="O43" s="113"/>
    </row>
    <row r="44" spans="1:15" s="42" customFormat="1" ht="15.75" thickBot="1" x14ac:dyDescent="0.3">
      <c r="A44" s="23" t="s">
        <v>159</v>
      </c>
      <c r="B44" s="39"/>
      <c r="C44" s="115"/>
      <c r="D44" s="31" t="s">
        <v>168</v>
      </c>
      <c r="E44" s="43" t="str">
        <f t="shared" si="2"/>
        <v/>
      </c>
      <c r="F44" s="33" t="str">
        <f t="shared" si="0"/>
        <v/>
      </c>
      <c r="G44" s="43"/>
      <c r="H44" s="46" t="s">
        <v>169</v>
      </c>
      <c r="I44" s="41"/>
      <c r="J44" s="40" t="s">
        <v>159</v>
      </c>
      <c r="K44" s="43"/>
      <c r="L44" s="43"/>
      <c r="M44" s="140"/>
      <c r="N44" s="113"/>
      <c r="O44" s="113"/>
    </row>
    <row r="45" spans="1:15" x14ac:dyDescent="0.25">
      <c r="A45" s="29" t="s">
        <v>159</v>
      </c>
      <c r="D45" s="31"/>
      <c r="E45" s="43" t="str">
        <f t="shared" si="2"/>
        <v/>
      </c>
      <c r="F45" s="33" t="str">
        <f t="shared" si="0"/>
        <v/>
      </c>
      <c r="G45" s="43"/>
      <c r="H45" s="47" t="s">
        <v>241</v>
      </c>
      <c r="I45" s="35" t="s">
        <v>242</v>
      </c>
      <c r="J45" s="114" t="s">
        <v>159</v>
      </c>
      <c r="K45" s="43"/>
      <c r="L45" s="43"/>
      <c r="M45" s="140"/>
      <c r="O45" s="113"/>
    </row>
    <row r="46" spans="1:15" x14ac:dyDescent="0.25">
      <c r="A46" s="23" t="s">
        <v>73</v>
      </c>
      <c r="B46" s="48"/>
      <c r="D46" s="31" t="s">
        <v>243</v>
      </c>
      <c r="E46" s="43" t="str">
        <f t="shared" si="2"/>
        <v/>
      </c>
      <c r="F46" s="33" t="str">
        <f t="shared" si="0"/>
        <v/>
      </c>
      <c r="G46" s="43"/>
      <c r="H46" s="47" t="s">
        <v>244</v>
      </c>
      <c r="I46" s="35" t="s">
        <v>245</v>
      </c>
      <c r="J46" s="114" t="s">
        <v>159</v>
      </c>
      <c r="K46" s="43"/>
      <c r="L46" s="43"/>
      <c r="M46" s="140"/>
      <c r="O46" s="113"/>
    </row>
    <row r="47" spans="1:15" ht="15" customHeight="1" x14ac:dyDescent="0.25">
      <c r="A47" s="29" t="s">
        <v>246</v>
      </c>
      <c r="B47" s="28" t="s">
        <v>247</v>
      </c>
      <c r="C47" s="1">
        <v>481</v>
      </c>
      <c r="D47" s="112" t="s">
        <v>172</v>
      </c>
      <c r="E47" s="43">
        <f t="shared" si="2"/>
        <v>449</v>
      </c>
      <c r="F47" s="33">
        <f t="shared" si="0"/>
        <v>321</v>
      </c>
      <c r="G47" s="43"/>
      <c r="H47" s="33">
        <v>398</v>
      </c>
      <c r="I47" s="35">
        <v>1.44</v>
      </c>
      <c r="J47" s="33">
        <v>481</v>
      </c>
      <c r="K47" s="43">
        <f t="shared" ref="K47:K83" si="3">H47/1.24</f>
        <v>321</v>
      </c>
      <c r="L47" s="43"/>
      <c r="M47" s="140"/>
      <c r="O47" s="113"/>
    </row>
    <row r="48" spans="1:15" ht="15" customHeight="1" x14ac:dyDescent="0.25">
      <c r="A48" s="29" t="s">
        <v>248</v>
      </c>
      <c r="B48" s="28" t="s">
        <v>249</v>
      </c>
      <c r="C48" s="1">
        <v>489</v>
      </c>
      <c r="D48" s="112" t="s">
        <v>172</v>
      </c>
      <c r="E48" s="43">
        <f t="shared" si="2"/>
        <v>458</v>
      </c>
      <c r="F48" s="33">
        <f t="shared" si="0"/>
        <v>327</v>
      </c>
      <c r="G48" s="43"/>
      <c r="H48" s="33">
        <v>405</v>
      </c>
      <c r="I48" s="35">
        <v>1.92</v>
      </c>
      <c r="J48" s="33">
        <v>489</v>
      </c>
      <c r="K48" s="43">
        <f t="shared" si="3"/>
        <v>327</v>
      </c>
      <c r="L48" s="43"/>
      <c r="M48" s="140"/>
      <c r="O48" s="113"/>
    </row>
    <row r="49" spans="1:15" ht="15.75" customHeight="1" x14ac:dyDescent="0.25">
      <c r="A49" s="29" t="s">
        <v>250</v>
      </c>
      <c r="B49" s="28" t="s">
        <v>251</v>
      </c>
      <c r="C49" s="1">
        <v>635</v>
      </c>
      <c r="D49" s="112" t="s">
        <v>172</v>
      </c>
      <c r="E49" s="43">
        <f t="shared" si="2"/>
        <v>592</v>
      </c>
      <c r="F49" s="33">
        <f t="shared" si="0"/>
        <v>423</v>
      </c>
      <c r="G49" s="43"/>
      <c r="H49" s="33">
        <v>525</v>
      </c>
      <c r="I49" s="35">
        <v>1.92</v>
      </c>
      <c r="J49" s="33">
        <v>635</v>
      </c>
      <c r="K49" s="43">
        <f t="shared" si="3"/>
        <v>423</v>
      </c>
      <c r="L49" s="43"/>
      <c r="M49" s="140"/>
      <c r="O49" s="113"/>
    </row>
    <row r="50" spans="1:15" ht="14.25" customHeight="1" x14ac:dyDescent="0.25">
      <c r="A50" s="29" t="s">
        <v>252</v>
      </c>
      <c r="B50" s="28" t="s">
        <v>253</v>
      </c>
      <c r="C50" s="1">
        <v>611</v>
      </c>
      <c r="D50" s="112" t="s">
        <v>172</v>
      </c>
      <c r="E50" s="43">
        <f t="shared" si="2"/>
        <v>570</v>
      </c>
      <c r="F50" s="33">
        <f t="shared" si="0"/>
        <v>407</v>
      </c>
      <c r="G50" s="43"/>
      <c r="H50" s="33">
        <v>505</v>
      </c>
      <c r="I50" s="35">
        <v>2.4</v>
      </c>
      <c r="J50" s="33">
        <v>611</v>
      </c>
      <c r="K50" s="43">
        <f t="shared" si="3"/>
        <v>407</v>
      </c>
      <c r="L50" s="43"/>
      <c r="M50" s="140"/>
      <c r="O50" s="113"/>
    </row>
    <row r="51" spans="1:15" x14ac:dyDescent="0.25">
      <c r="A51" s="29" t="s">
        <v>254</v>
      </c>
      <c r="B51" s="28" t="s">
        <v>255</v>
      </c>
      <c r="C51" s="1">
        <v>777</v>
      </c>
      <c r="D51" s="112" t="s">
        <v>172</v>
      </c>
      <c r="E51" s="43">
        <f t="shared" si="2"/>
        <v>727</v>
      </c>
      <c r="F51" s="33">
        <f t="shared" si="0"/>
        <v>519</v>
      </c>
      <c r="G51" s="43"/>
      <c r="H51" s="33">
        <v>643</v>
      </c>
      <c r="I51" s="35">
        <v>2.4</v>
      </c>
      <c r="J51" s="33">
        <v>778</v>
      </c>
      <c r="K51" s="43">
        <f t="shared" si="3"/>
        <v>519</v>
      </c>
      <c r="L51" s="43"/>
      <c r="M51" s="140"/>
      <c r="O51" s="113"/>
    </row>
    <row r="52" spans="1:15" x14ac:dyDescent="0.25">
      <c r="A52" s="29" t="s">
        <v>256</v>
      </c>
      <c r="B52" s="28" t="s">
        <v>257</v>
      </c>
      <c r="C52" s="1">
        <f>739*2</f>
        <v>1478</v>
      </c>
      <c r="D52" s="112" t="s">
        <v>172</v>
      </c>
      <c r="E52" s="43">
        <f t="shared" si="2"/>
        <v>690</v>
      </c>
      <c r="F52" s="33">
        <f t="shared" si="0"/>
        <v>493</v>
      </c>
      <c r="G52" s="43"/>
      <c r="H52" s="33">
        <v>611</v>
      </c>
      <c r="I52" s="35">
        <v>2.88</v>
      </c>
      <c r="J52" s="33">
        <v>739</v>
      </c>
      <c r="K52" s="43">
        <f t="shared" si="3"/>
        <v>493</v>
      </c>
      <c r="L52" s="43"/>
      <c r="M52" s="140"/>
      <c r="O52" s="113"/>
    </row>
    <row r="53" spans="1:15" x14ac:dyDescent="0.25">
      <c r="A53" s="29" t="s">
        <v>258</v>
      </c>
      <c r="B53" s="28" t="s">
        <v>259</v>
      </c>
      <c r="C53" s="1">
        <v>875</v>
      </c>
      <c r="D53" s="112" t="s">
        <v>172</v>
      </c>
      <c r="E53" s="43">
        <f t="shared" si="2"/>
        <v>818</v>
      </c>
      <c r="F53" s="33">
        <f t="shared" si="0"/>
        <v>584</v>
      </c>
      <c r="G53" s="43"/>
      <c r="H53" s="33">
        <v>724</v>
      </c>
      <c r="I53" s="35">
        <v>2.88</v>
      </c>
      <c r="J53" s="33">
        <v>876</v>
      </c>
      <c r="K53" s="43">
        <f t="shared" si="3"/>
        <v>584</v>
      </c>
      <c r="L53" s="43"/>
      <c r="M53" s="140"/>
      <c r="O53" s="113"/>
    </row>
    <row r="54" spans="1:15" x14ac:dyDescent="0.25">
      <c r="A54" s="29" t="s">
        <v>260</v>
      </c>
      <c r="B54" s="28" t="s">
        <v>261</v>
      </c>
      <c r="C54" s="1">
        <v>909</v>
      </c>
      <c r="D54" s="112" t="s">
        <v>172</v>
      </c>
      <c r="E54" s="43">
        <f t="shared" si="2"/>
        <v>848</v>
      </c>
      <c r="F54" s="33">
        <f t="shared" si="0"/>
        <v>606</v>
      </c>
      <c r="G54" s="43"/>
      <c r="H54" s="33">
        <v>752</v>
      </c>
      <c r="I54" s="35">
        <v>3.36</v>
      </c>
      <c r="J54" s="33">
        <v>910</v>
      </c>
      <c r="K54" s="43">
        <f t="shared" si="3"/>
        <v>606</v>
      </c>
      <c r="L54" s="43"/>
      <c r="M54" s="140"/>
      <c r="O54" s="113"/>
    </row>
    <row r="55" spans="1:15" x14ac:dyDescent="0.25">
      <c r="A55" s="29" t="s">
        <v>262</v>
      </c>
      <c r="B55" s="28" t="s">
        <v>263</v>
      </c>
      <c r="C55" s="1">
        <v>1111</v>
      </c>
      <c r="D55" s="112" t="s">
        <v>172</v>
      </c>
      <c r="E55" s="43">
        <f t="shared" si="2"/>
        <v>1037</v>
      </c>
      <c r="F55" s="33">
        <f t="shared" si="0"/>
        <v>741</v>
      </c>
      <c r="G55" s="43"/>
      <c r="H55" s="33">
        <v>919</v>
      </c>
      <c r="I55" s="35">
        <v>3.36</v>
      </c>
      <c r="J55" s="33">
        <v>1112</v>
      </c>
      <c r="K55" s="43">
        <f t="shared" si="3"/>
        <v>741</v>
      </c>
      <c r="L55" s="43"/>
      <c r="M55" s="140"/>
      <c r="O55" s="113"/>
    </row>
    <row r="56" spans="1:15" x14ac:dyDescent="0.25">
      <c r="A56" s="29" t="s">
        <v>264</v>
      </c>
      <c r="B56" s="28" t="s">
        <v>265</v>
      </c>
      <c r="C56" s="1">
        <v>1022</v>
      </c>
      <c r="D56" s="112" t="s">
        <v>172</v>
      </c>
      <c r="E56" s="43">
        <f t="shared" si="2"/>
        <v>953</v>
      </c>
      <c r="F56" s="33">
        <f t="shared" si="0"/>
        <v>681</v>
      </c>
      <c r="G56" s="43"/>
      <c r="H56" s="33">
        <v>845</v>
      </c>
      <c r="I56" s="35">
        <v>3.84</v>
      </c>
      <c r="J56" s="33">
        <v>1022</v>
      </c>
      <c r="K56" s="43">
        <f t="shared" si="3"/>
        <v>681</v>
      </c>
      <c r="L56" s="43"/>
      <c r="M56" s="140"/>
      <c r="O56" s="113"/>
    </row>
    <row r="57" spans="1:15" x14ac:dyDescent="0.25">
      <c r="A57" s="29" t="s">
        <v>266</v>
      </c>
      <c r="B57" s="28" t="s">
        <v>267</v>
      </c>
      <c r="C57" s="1">
        <v>1241</v>
      </c>
      <c r="D57" s="112" t="s">
        <v>172</v>
      </c>
      <c r="E57" s="43">
        <f t="shared" si="2"/>
        <v>1158</v>
      </c>
      <c r="F57" s="33">
        <f t="shared" si="0"/>
        <v>827</v>
      </c>
      <c r="G57" s="43"/>
      <c r="H57" s="33">
        <v>1026</v>
      </c>
      <c r="I57" s="35">
        <v>3.84</v>
      </c>
      <c r="J57" s="33">
        <v>1241</v>
      </c>
      <c r="K57" s="43">
        <f t="shared" si="3"/>
        <v>827</v>
      </c>
      <c r="L57" s="43"/>
      <c r="M57" s="140"/>
      <c r="O57" s="113"/>
    </row>
    <row r="58" spans="1:15" x14ac:dyDescent="0.25">
      <c r="A58" s="29" t="s">
        <v>268</v>
      </c>
      <c r="B58" s="28" t="s">
        <v>269</v>
      </c>
      <c r="C58" s="1">
        <v>1133</v>
      </c>
      <c r="D58" s="112" t="s">
        <v>172</v>
      </c>
      <c r="E58" s="43">
        <f t="shared" si="2"/>
        <v>1058</v>
      </c>
      <c r="F58" s="33">
        <f t="shared" si="0"/>
        <v>756</v>
      </c>
      <c r="G58" s="43"/>
      <c r="H58" s="33">
        <v>937</v>
      </c>
      <c r="I58" s="35">
        <v>4.8</v>
      </c>
      <c r="J58" s="33">
        <v>1133</v>
      </c>
      <c r="K58" s="43">
        <f t="shared" si="3"/>
        <v>756</v>
      </c>
      <c r="L58" s="43"/>
      <c r="M58" s="140"/>
      <c r="O58" s="113"/>
    </row>
    <row r="59" spans="1:15" x14ac:dyDescent="0.25">
      <c r="A59" s="29" t="s">
        <v>270</v>
      </c>
      <c r="B59" s="28" t="s">
        <v>271</v>
      </c>
      <c r="C59" s="1">
        <v>1554</v>
      </c>
      <c r="D59" s="112" t="s">
        <v>172</v>
      </c>
      <c r="E59" s="43">
        <f t="shared" si="2"/>
        <v>1450</v>
      </c>
      <c r="F59" s="33">
        <f t="shared" si="0"/>
        <v>1036</v>
      </c>
      <c r="G59" s="43"/>
      <c r="H59" s="33">
        <v>1285</v>
      </c>
      <c r="I59" s="35">
        <v>4.8</v>
      </c>
      <c r="J59" s="33">
        <v>1554</v>
      </c>
      <c r="K59" s="43">
        <f t="shared" si="3"/>
        <v>1036</v>
      </c>
      <c r="L59" s="43"/>
      <c r="M59" s="140"/>
      <c r="O59" s="113"/>
    </row>
    <row r="60" spans="1:15" x14ac:dyDescent="0.25">
      <c r="A60" s="29" t="s">
        <v>272</v>
      </c>
      <c r="B60" s="28" t="s">
        <v>273</v>
      </c>
      <c r="C60" s="1">
        <f>1745*2</f>
        <v>3490</v>
      </c>
      <c r="D60" s="112" t="s">
        <v>172</v>
      </c>
      <c r="E60" s="43">
        <f t="shared" si="2"/>
        <v>1630</v>
      </c>
      <c r="F60" s="33">
        <f t="shared" si="0"/>
        <v>1164</v>
      </c>
      <c r="G60" s="43"/>
      <c r="H60" s="33">
        <v>1443</v>
      </c>
      <c r="I60" s="35">
        <v>5.77</v>
      </c>
      <c r="J60" s="33">
        <v>1746</v>
      </c>
      <c r="K60" s="43">
        <f t="shared" si="3"/>
        <v>1164</v>
      </c>
      <c r="L60" s="43"/>
      <c r="M60" s="140"/>
      <c r="O60" s="113"/>
    </row>
    <row r="61" spans="1:15" x14ac:dyDescent="0.25">
      <c r="A61" s="29" t="s">
        <v>274</v>
      </c>
      <c r="B61" s="28" t="s">
        <v>275</v>
      </c>
      <c r="C61" s="1">
        <v>1791</v>
      </c>
      <c r="D61" s="112" t="s">
        <v>172</v>
      </c>
      <c r="E61" s="43">
        <f t="shared" si="2"/>
        <v>1672</v>
      </c>
      <c r="F61" s="33">
        <f t="shared" si="0"/>
        <v>1194</v>
      </c>
      <c r="G61" s="43"/>
      <c r="H61" s="33">
        <v>1481</v>
      </c>
      <c r="I61" s="35">
        <v>5.77</v>
      </c>
      <c r="J61" s="33">
        <v>1792</v>
      </c>
      <c r="K61" s="43">
        <f t="shared" si="3"/>
        <v>1194</v>
      </c>
      <c r="L61" s="43"/>
      <c r="M61" s="140"/>
      <c r="O61" s="113"/>
    </row>
    <row r="62" spans="1:15" x14ac:dyDescent="0.25">
      <c r="A62" s="29" t="s">
        <v>276</v>
      </c>
      <c r="B62" s="28" t="s">
        <v>277</v>
      </c>
      <c r="C62" s="1">
        <v>2043</v>
      </c>
      <c r="D62" s="112" t="s">
        <v>172</v>
      </c>
      <c r="E62" s="43">
        <f t="shared" si="2"/>
        <v>1907</v>
      </c>
      <c r="F62" s="33">
        <f t="shared" si="0"/>
        <v>1362</v>
      </c>
      <c r="G62" s="43"/>
      <c r="H62" s="33">
        <v>1689</v>
      </c>
      <c r="I62" s="35">
        <v>6.73</v>
      </c>
      <c r="J62" s="33">
        <v>2043</v>
      </c>
      <c r="K62" s="43">
        <f t="shared" si="3"/>
        <v>1362</v>
      </c>
      <c r="L62" s="43"/>
      <c r="M62" s="140"/>
      <c r="O62" s="113"/>
    </row>
    <row r="63" spans="1:15" x14ac:dyDescent="0.25">
      <c r="A63" s="29" t="s">
        <v>278</v>
      </c>
      <c r="B63" s="28" t="s">
        <v>279</v>
      </c>
      <c r="C63" s="1">
        <v>1975</v>
      </c>
      <c r="D63" s="112" t="s">
        <v>172</v>
      </c>
      <c r="E63" s="43">
        <f t="shared" si="2"/>
        <v>1844</v>
      </c>
      <c r="F63" s="33">
        <f t="shared" si="0"/>
        <v>1317</v>
      </c>
      <c r="G63" s="43"/>
      <c r="H63" s="33">
        <v>1633</v>
      </c>
      <c r="I63" s="35">
        <v>7.2</v>
      </c>
      <c r="J63" s="33">
        <v>1975</v>
      </c>
      <c r="K63" s="43">
        <f t="shared" si="3"/>
        <v>1317</v>
      </c>
      <c r="L63" s="43"/>
      <c r="M63" s="140"/>
      <c r="O63" s="113"/>
    </row>
    <row r="64" spans="1:15" x14ac:dyDescent="0.25">
      <c r="A64" s="29" t="s">
        <v>280</v>
      </c>
      <c r="B64" s="28" t="s">
        <v>281</v>
      </c>
      <c r="C64" s="1">
        <v>2559</v>
      </c>
      <c r="D64" s="112" t="s">
        <v>172</v>
      </c>
      <c r="E64" s="43">
        <f t="shared" si="2"/>
        <v>2388</v>
      </c>
      <c r="F64" s="33">
        <f t="shared" si="0"/>
        <v>1706</v>
      </c>
      <c r="G64" s="43"/>
      <c r="H64" s="33">
        <v>2116</v>
      </c>
      <c r="I64" s="35">
        <v>7.21</v>
      </c>
      <c r="J64" s="33">
        <v>2560</v>
      </c>
      <c r="K64" s="43">
        <f t="shared" si="3"/>
        <v>1706</v>
      </c>
      <c r="L64" s="43"/>
      <c r="M64" s="140"/>
      <c r="O64" s="113"/>
    </row>
    <row r="65" spans="1:15" x14ac:dyDescent="0.25">
      <c r="A65" s="29" t="s">
        <v>282</v>
      </c>
      <c r="B65" s="28" t="s">
        <v>283</v>
      </c>
      <c r="C65" s="1">
        <v>2373</v>
      </c>
      <c r="D65" s="112" t="s">
        <v>172</v>
      </c>
      <c r="E65" s="43">
        <f t="shared" si="2"/>
        <v>2215</v>
      </c>
      <c r="F65" s="33">
        <f t="shared" si="0"/>
        <v>1582</v>
      </c>
      <c r="G65" s="43"/>
      <c r="H65" s="33">
        <v>1962</v>
      </c>
      <c r="I65" s="35">
        <v>7.7</v>
      </c>
      <c r="J65" s="33">
        <v>2373</v>
      </c>
      <c r="K65" s="43">
        <f t="shared" si="3"/>
        <v>1582</v>
      </c>
      <c r="L65" s="43"/>
      <c r="M65" s="140"/>
      <c r="O65" s="113"/>
    </row>
    <row r="66" spans="1:15" x14ac:dyDescent="0.25">
      <c r="A66" s="29" t="s">
        <v>284</v>
      </c>
      <c r="B66" s="28" t="s">
        <v>285</v>
      </c>
      <c r="C66" s="1">
        <f>2958*2</f>
        <v>5916</v>
      </c>
      <c r="D66" s="112" t="s">
        <v>172</v>
      </c>
      <c r="E66" s="43">
        <f t="shared" si="2"/>
        <v>2762</v>
      </c>
      <c r="F66" s="33">
        <f t="shared" si="0"/>
        <v>1973</v>
      </c>
      <c r="G66" s="43"/>
      <c r="H66" s="33">
        <v>2446</v>
      </c>
      <c r="I66" s="35">
        <v>9.6199999999999992</v>
      </c>
      <c r="J66" s="33">
        <v>2959</v>
      </c>
      <c r="K66" s="43">
        <f t="shared" si="3"/>
        <v>1973</v>
      </c>
      <c r="L66" s="43"/>
      <c r="M66" s="140"/>
      <c r="O66" s="113"/>
    </row>
    <row r="67" spans="1:15" x14ac:dyDescent="0.25">
      <c r="A67" s="29" t="s">
        <v>286</v>
      </c>
      <c r="B67" s="28" t="s">
        <v>287</v>
      </c>
      <c r="C67" s="1">
        <v>5231</v>
      </c>
      <c r="D67" s="112" t="s">
        <v>172</v>
      </c>
      <c r="E67" s="43">
        <f t="shared" si="2"/>
        <v>4883</v>
      </c>
      <c r="F67" s="33">
        <f t="shared" si="0"/>
        <v>3488</v>
      </c>
      <c r="G67" s="43"/>
      <c r="H67" s="33">
        <v>4325</v>
      </c>
      <c r="I67" s="35">
        <v>9.61</v>
      </c>
      <c r="J67" s="33">
        <v>5232</v>
      </c>
      <c r="K67" s="43">
        <f t="shared" si="3"/>
        <v>3488</v>
      </c>
      <c r="L67" s="43"/>
      <c r="M67" s="140"/>
      <c r="O67" s="113"/>
    </row>
    <row r="68" spans="1:15" x14ac:dyDescent="0.25">
      <c r="A68" s="29" t="s">
        <v>288</v>
      </c>
      <c r="B68" s="28" t="s">
        <v>289</v>
      </c>
      <c r="C68" s="1">
        <v>6245</v>
      </c>
      <c r="D68" s="112" t="s">
        <v>172</v>
      </c>
      <c r="E68" s="43">
        <f t="shared" si="2"/>
        <v>5830</v>
      </c>
      <c r="F68" s="33">
        <f t="shared" si="0"/>
        <v>4164</v>
      </c>
      <c r="G68" s="43"/>
      <c r="H68" s="33">
        <v>5163</v>
      </c>
      <c r="I68" s="35">
        <v>14.423999999999999</v>
      </c>
      <c r="J68" s="33">
        <v>6246</v>
      </c>
      <c r="K68" s="43">
        <f t="shared" si="3"/>
        <v>4164</v>
      </c>
      <c r="L68" s="43"/>
      <c r="M68" s="140"/>
      <c r="O68" s="113"/>
    </row>
    <row r="69" spans="1:15" x14ac:dyDescent="0.25">
      <c r="A69" s="29" t="s">
        <v>290</v>
      </c>
      <c r="B69" s="28" t="s">
        <v>291</v>
      </c>
      <c r="C69" s="1">
        <v>6927</v>
      </c>
      <c r="D69" s="112" t="s">
        <v>172</v>
      </c>
      <c r="E69" s="43">
        <f t="shared" si="2"/>
        <v>6467</v>
      </c>
      <c r="F69" s="33">
        <f t="shared" si="0"/>
        <v>4619</v>
      </c>
      <c r="G69" s="43"/>
      <c r="H69" s="33">
        <v>5727</v>
      </c>
      <c r="I69" s="35">
        <v>19.2</v>
      </c>
      <c r="J69" s="33">
        <v>6928</v>
      </c>
      <c r="K69" s="43">
        <f t="shared" si="3"/>
        <v>4619</v>
      </c>
      <c r="L69" s="43"/>
      <c r="M69" s="140"/>
      <c r="O69" s="113"/>
    </row>
    <row r="70" spans="1:15" x14ac:dyDescent="0.25">
      <c r="A70" s="29" t="s">
        <v>292</v>
      </c>
      <c r="B70" s="28" t="s">
        <v>293</v>
      </c>
      <c r="C70" s="1">
        <v>341</v>
      </c>
      <c r="D70" s="112" t="s">
        <v>172</v>
      </c>
      <c r="E70" s="43">
        <f t="shared" si="2"/>
        <v>318</v>
      </c>
      <c r="F70" s="33">
        <f t="shared" ref="F70:F133" si="4">IF(K70=0,"",K70)</f>
        <v>227</v>
      </c>
      <c r="G70" s="43"/>
      <c r="H70" s="33">
        <v>282</v>
      </c>
      <c r="I70" s="35">
        <v>1.28</v>
      </c>
      <c r="J70" s="33">
        <v>342</v>
      </c>
      <c r="K70" s="43">
        <f t="shared" si="3"/>
        <v>227</v>
      </c>
      <c r="L70" s="43"/>
      <c r="M70" s="140"/>
      <c r="O70" s="113"/>
    </row>
    <row r="71" spans="1:15" x14ac:dyDescent="0.25">
      <c r="A71" s="29" t="s">
        <v>294</v>
      </c>
      <c r="B71" s="28" t="s">
        <v>295</v>
      </c>
      <c r="C71" s="1">
        <v>527</v>
      </c>
      <c r="D71" s="112" t="s">
        <v>172</v>
      </c>
      <c r="E71" s="43">
        <f t="shared" ref="E71:E134" si="5">IF(K71&lt;=0,"",K71*E$2)</f>
        <v>493</v>
      </c>
      <c r="F71" s="33">
        <f t="shared" si="4"/>
        <v>352</v>
      </c>
      <c r="G71" s="43"/>
      <c r="H71" s="33">
        <v>436</v>
      </c>
      <c r="I71" s="35">
        <v>1.28</v>
      </c>
      <c r="J71" s="33">
        <v>527</v>
      </c>
      <c r="K71" s="43">
        <f t="shared" si="3"/>
        <v>352</v>
      </c>
      <c r="L71" s="43"/>
      <c r="M71" s="140"/>
      <c r="O71" s="113"/>
    </row>
    <row r="72" spans="1:15" x14ac:dyDescent="0.25">
      <c r="A72" s="29" t="s">
        <v>296</v>
      </c>
      <c r="B72" s="28" t="s">
        <v>297</v>
      </c>
      <c r="C72" s="1">
        <v>459</v>
      </c>
      <c r="D72" s="112" t="s">
        <v>172</v>
      </c>
      <c r="E72" s="43">
        <f t="shared" si="5"/>
        <v>428</v>
      </c>
      <c r="F72" s="33">
        <f t="shared" si="4"/>
        <v>306</v>
      </c>
      <c r="G72" s="43"/>
      <c r="H72" s="33">
        <v>380</v>
      </c>
      <c r="I72" s="35">
        <v>1.6</v>
      </c>
      <c r="J72" s="33">
        <v>460</v>
      </c>
      <c r="K72" s="43">
        <f t="shared" si="3"/>
        <v>306</v>
      </c>
      <c r="L72" s="43"/>
      <c r="M72" s="140"/>
      <c r="O72" s="113"/>
    </row>
    <row r="73" spans="1:15" x14ac:dyDescent="0.25">
      <c r="A73" s="29" t="s">
        <v>298</v>
      </c>
      <c r="B73" s="28" t="s">
        <v>299</v>
      </c>
      <c r="C73" s="1">
        <v>590</v>
      </c>
      <c r="D73" s="112" t="s">
        <v>172</v>
      </c>
      <c r="E73" s="43">
        <f t="shared" si="5"/>
        <v>552</v>
      </c>
      <c r="F73" s="33">
        <f t="shared" si="4"/>
        <v>394</v>
      </c>
      <c r="G73" s="43"/>
      <c r="H73" s="33">
        <v>488</v>
      </c>
      <c r="I73" s="35">
        <v>1.6</v>
      </c>
      <c r="J73" s="33">
        <v>590</v>
      </c>
      <c r="K73" s="43">
        <f t="shared" si="3"/>
        <v>394</v>
      </c>
      <c r="L73" s="43"/>
      <c r="M73" s="140"/>
      <c r="O73" s="113"/>
    </row>
    <row r="74" spans="1:15" x14ac:dyDescent="0.25">
      <c r="A74" s="29" t="s">
        <v>300</v>
      </c>
      <c r="B74" s="28" t="s">
        <v>301</v>
      </c>
      <c r="C74" s="1">
        <v>492</v>
      </c>
      <c r="D74" s="112" t="s">
        <v>172</v>
      </c>
      <c r="E74" s="43">
        <f t="shared" si="5"/>
        <v>459</v>
      </c>
      <c r="F74" s="33">
        <f t="shared" si="4"/>
        <v>328</v>
      </c>
      <c r="G74" s="43"/>
      <c r="H74" s="33">
        <v>407</v>
      </c>
      <c r="I74" s="35">
        <v>1.92</v>
      </c>
      <c r="J74" s="33">
        <v>492</v>
      </c>
      <c r="K74" s="43">
        <f t="shared" si="3"/>
        <v>328</v>
      </c>
      <c r="L74" s="43"/>
      <c r="M74" s="140"/>
      <c r="O74" s="113"/>
    </row>
    <row r="75" spans="1:15" x14ac:dyDescent="0.25">
      <c r="A75" s="29" t="s">
        <v>302</v>
      </c>
      <c r="B75" s="28" t="s">
        <v>303</v>
      </c>
      <c r="C75" s="1">
        <v>608</v>
      </c>
      <c r="D75" s="112" t="s">
        <v>172</v>
      </c>
      <c r="E75" s="43">
        <f t="shared" si="5"/>
        <v>568</v>
      </c>
      <c r="F75" s="33">
        <f t="shared" si="4"/>
        <v>406</v>
      </c>
      <c r="G75" s="43"/>
      <c r="H75" s="33">
        <v>503</v>
      </c>
      <c r="I75" s="35">
        <v>1.92</v>
      </c>
      <c r="J75" s="33">
        <v>608</v>
      </c>
      <c r="K75" s="43">
        <f t="shared" si="3"/>
        <v>406</v>
      </c>
      <c r="L75" s="43"/>
      <c r="M75" s="140"/>
      <c r="O75" s="113"/>
    </row>
    <row r="76" spans="1:15" x14ac:dyDescent="0.25">
      <c r="A76" s="29" t="s">
        <v>304</v>
      </c>
      <c r="B76" s="28" t="s">
        <v>305</v>
      </c>
      <c r="C76" s="1">
        <v>681</v>
      </c>
      <c r="D76" s="112" t="s">
        <v>172</v>
      </c>
      <c r="E76" s="43">
        <f t="shared" si="5"/>
        <v>636</v>
      </c>
      <c r="F76" s="33">
        <f t="shared" si="4"/>
        <v>454</v>
      </c>
      <c r="G76" s="43"/>
      <c r="H76" s="33">
        <v>563</v>
      </c>
      <c r="I76" s="35">
        <v>2.56</v>
      </c>
      <c r="J76" s="33">
        <v>681</v>
      </c>
      <c r="K76" s="43">
        <f t="shared" si="3"/>
        <v>454</v>
      </c>
      <c r="L76" s="43"/>
      <c r="M76" s="140"/>
      <c r="O76" s="113"/>
    </row>
    <row r="77" spans="1:15" x14ac:dyDescent="0.25">
      <c r="A77" s="29" t="s">
        <v>306</v>
      </c>
      <c r="B77" s="28" t="s">
        <v>307</v>
      </c>
      <c r="C77" s="1">
        <v>781</v>
      </c>
      <c r="D77" s="112" t="s">
        <v>172</v>
      </c>
      <c r="E77" s="43">
        <f t="shared" si="5"/>
        <v>729</v>
      </c>
      <c r="F77" s="33">
        <f t="shared" si="4"/>
        <v>521</v>
      </c>
      <c r="G77" s="43"/>
      <c r="H77" s="33">
        <v>646</v>
      </c>
      <c r="I77" s="35">
        <v>2.56</v>
      </c>
      <c r="J77" s="33">
        <v>781</v>
      </c>
      <c r="K77" s="43">
        <f t="shared" si="3"/>
        <v>521</v>
      </c>
      <c r="L77" s="43"/>
      <c r="M77" s="140"/>
      <c r="O77" s="113"/>
    </row>
    <row r="78" spans="1:15" x14ac:dyDescent="0.25">
      <c r="A78" s="29" t="s">
        <v>308</v>
      </c>
      <c r="B78" s="28" t="s">
        <v>309</v>
      </c>
      <c r="C78" s="1">
        <v>840</v>
      </c>
      <c r="D78" s="112" t="s">
        <v>172</v>
      </c>
      <c r="E78" s="43">
        <f t="shared" si="5"/>
        <v>784</v>
      </c>
      <c r="F78" s="33">
        <f t="shared" si="4"/>
        <v>560</v>
      </c>
      <c r="G78" s="43"/>
      <c r="H78" s="33">
        <v>695</v>
      </c>
      <c r="I78" s="35">
        <v>3.2</v>
      </c>
      <c r="J78" s="33">
        <v>841</v>
      </c>
      <c r="K78" s="43">
        <f t="shared" si="3"/>
        <v>560</v>
      </c>
      <c r="L78" s="43"/>
      <c r="M78" s="140"/>
      <c r="O78" s="113"/>
    </row>
    <row r="79" spans="1:15" x14ac:dyDescent="0.25">
      <c r="A79" s="29" t="s">
        <v>310</v>
      </c>
      <c r="B79" s="28" t="s">
        <v>311</v>
      </c>
      <c r="C79" s="1">
        <v>938</v>
      </c>
      <c r="D79" s="112" t="s">
        <v>172</v>
      </c>
      <c r="E79" s="43">
        <f t="shared" si="5"/>
        <v>876</v>
      </c>
      <c r="F79" s="33">
        <f t="shared" si="4"/>
        <v>626</v>
      </c>
      <c r="G79" s="43"/>
      <c r="H79" s="33">
        <v>776</v>
      </c>
      <c r="I79" s="35">
        <v>3.2</v>
      </c>
      <c r="J79" s="33">
        <v>939</v>
      </c>
      <c r="K79" s="43">
        <f t="shared" si="3"/>
        <v>626</v>
      </c>
      <c r="L79" s="43"/>
      <c r="M79" s="140"/>
      <c r="O79" s="113"/>
    </row>
    <row r="80" spans="1:15" x14ac:dyDescent="0.25">
      <c r="A80" s="29" t="s">
        <v>312</v>
      </c>
      <c r="B80" s="28" t="s">
        <v>313</v>
      </c>
      <c r="C80" s="1">
        <v>987</v>
      </c>
      <c r="D80" s="112" t="s">
        <v>172</v>
      </c>
      <c r="E80" s="43">
        <f t="shared" si="5"/>
        <v>921</v>
      </c>
      <c r="F80" s="33">
        <f t="shared" si="4"/>
        <v>658</v>
      </c>
      <c r="G80" s="43"/>
      <c r="H80" s="33">
        <v>816</v>
      </c>
      <c r="I80" s="35">
        <v>3.84</v>
      </c>
      <c r="J80" s="33">
        <v>987</v>
      </c>
      <c r="K80" s="43">
        <f t="shared" si="3"/>
        <v>658</v>
      </c>
      <c r="L80" s="43"/>
      <c r="M80" s="140"/>
      <c r="O80" s="113"/>
    </row>
    <row r="81" spans="1:15" x14ac:dyDescent="0.25">
      <c r="A81" s="29" t="s">
        <v>314</v>
      </c>
      <c r="B81" s="28" t="s">
        <v>315</v>
      </c>
      <c r="C81" s="1">
        <v>1170</v>
      </c>
      <c r="D81" s="112" t="s">
        <v>172</v>
      </c>
      <c r="E81" s="43">
        <f t="shared" si="5"/>
        <v>1093</v>
      </c>
      <c r="F81" s="33">
        <f t="shared" si="4"/>
        <v>781</v>
      </c>
      <c r="G81" s="43"/>
      <c r="H81" s="33">
        <v>968</v>
      </c>
      <c r="I81" s="35">
        <v>3.84</v>
      </c>
      <c r="J81" s="33">
        <v>1171</v>
      </c>
      <c r="K81" s="43">
        <f t="shared" si="3"/>
        <v>781</v>
      </c>
      <c r="L81" s="43"/>
      <c r="M81" s="140"/>
      <c r="O81" s="113"/>
    </row>
    <row r="82" spans="1:15" x14ac:dyDescent="0.25">
      <c r="A82" s="29" t="s">
        <v>316</v>
      </c>
      <c r="B82" s="28" t="s">
        <v>317</v>
      </c>
      <c r="C82" s="1">
        <v>1110</v>
      </c>
      <c r="D82" s="112" t="s">
        <v>172</v>
      </c>
      <c r="E82" s="43">
        <f t="shared" si="5"/>
        <v>1036</v>
      </c>
      <c r="F82" s="33">
        <f t="shared" si="4"/>
        <v>740</v>
      </c>
      <c r="G82" s="43"/>
      <c r="H82" s="33">
        <v>918</v>
      </c>
      <c r="I82" s="35">
        <v>4.4800000000000004</v>
      </c>
      <c r="J82" s="33">
        <v>1110</v>
      </c>
      <c r="K82" s="43">
        <f t="shared" si="3"/>
        <v>740</v>
      </c>
      <c r="L82" s="43"/>
      <c r="M82" s="140"/>
      <c r="O82" s="113"/>
    </row>
    <row r="83" spans="1:15" ht="15.75" thickBot="1" x14ac:dyDescent="0.3">
      <c r="A83" s="29" t="s">
        <v>318</v>
      </c>
      <c r="B83" s="28" t="s">
        <v>319</v>
      </c>
      <c r="C83" s="1">
        <v>1369</v>
      </c>
      <c r="D83" s="112" t="s">
        <v>172</v>
      </c>
      <c r="E83" s="43">
        <f t="shared" si="5"/>
        <v>1278</v>
      </c>
      <c r="F83" s="33">
        <f t="shared" si="4"/>
        <v>913</v>
      </c>
      <c r="G83" s="43"/>
      <c r="H83" s="33">
        <v>1132</v>
      </c>
      <c r="I83" s="35">
        <v>4.4800000000000004</v>
      </c>
      <c r="J83" s="33">
        <v>1369</v>
      </c>
      <c r="K83" s="43">
        <f t="shared" si="3"/>
        <v>913</v>
      </c>
      <c r="L83" s="43"/>
      <c r="M83" s="140"/>
      <c r="O83" s="113"/>
    </row>
    <row r="84" spans="1:15" x14ac:dyDescent="0.25">
      <c r="A84" s="29" t="s">
        <v>159</v>
      </c>
      <c r="B84" s="30"/>
      <c r="D84" s="31" t="s">
        <v>160</v>
      </c>
      <c r="E84" s="43" t="str">
        <f t="shared" si="5"/>
        <v/>
      </c>
      <c r="F84" s="33" t="str">
        <f t="shared" si="4"/>
        <v/>
      </c>
      <c r="G84" s="43"/>
      <c r="H84" s="44" t="s">
        <v>161</v>
      </c>
      <c r="J84" s="114" t="s">
        <v>159</v>
      </c>
      <c r="K84" s="43"/>
      <c r="L84" s="43"/>
      <c r="M84" s="140"/>
      <c r="O84" s="113"/>
    </row>
    <row r="85" spans="1:15" x14ac:dyDescent="0.25">
      <c r="A85" s="29" t="s">
        <v>159</v>
      </c>
      <c r="B85" s="37" t="s">
        <v>162</v>
      </c>
      <c r="D85" s="31" t="s">
        <v>163</v>
      </c>
      <c r="E85" s="43" t="str">
        <f t="shared" si="5"/>
        <v/>
      </c>
      <c r="F85" s="33" t="str">
        <f t="shared" si="4"/>
        <v/>
      </c>
      <c r="G85" s="43"/>
      <c r="H85" s="45" t="s">
        <v>164</v>
      </c>
      <c r="J85" s="114" t="s">
        <v>159</v>
      </c>
      <c r="K85" s="43"/>
      <c r="L85" s="43"/>
      <c r="M85" s="140"/>
      <c r="O85" s="113"/>
    </row>
    <row r="86" spans="1:15" x14ac:dyDescent="0.25">
      <c r="A86" s="29" t="s">
        <v>159</v>
      </c>
      <c r="B86" s="38" t="s">
        <v>165</v>
      </c>
      <c r="D86" s="31" t="s">
        <v>166</v>
      </c>
      <c r="E86" s="43" t="str">
        <f t="shared" si="5"/>
        <v/>
      </c>
      <c r="F86" s="33" t="str">
        <f t="shared" si="4"/>
        <v/>
      </c>
      <c r="G86" s="43"/>
      <c r="H86" s="45" t="s">
        <v>167</v>
      </c>
      <c r="J86" s="114" t="s">
        <v>159</v>
      </c>
      <c r="K86" s="43"/>
      <c r="L86" s="43"/>
      <c r="M86" s="140"/>
      <c r="O86" s="113"/>
    </row>
    <row r="87" spans="1:15" s="42" customFormat="1" ht="15.75" thickBot="1" x14ac:dyDescent="0.3">
      <c r="A87" s="23" t="s">
        <v>159</v>
      </c>
      <c r="B87" s="39"/>
      <c r="C87" s="115"/>
      <c r="D87" s="31" t="s">
        <v>168</v>
      </c>
      <c r="E87" s="43" t="str">
        <f t="shared" si="5"/>
        <v/>
      </c>
      <c r="F87" s="33" t="str">
        <f t="shared" si="4"/>
        <v/>
      </c>
      <c r="G87" s="43"/>
      <c r="H87" s="49" t="s">
        <v>169</v>
      </c>
      <c r="I87" s="41"/>
      <c r="J87" s="40" t="s">
        <v>159</v>
      </c>
      <c r="K87" s="43"/>
      <c r="L87" s="43"/>
      <c r="M87" s="140"/>
      <c r="N87" s="113"/>
      <c r="O87" s="113"/>
    </row>
    <row r="88" spans="1:15" x14ac:dyDescent="0.25">
      <c r="A88" s="29" t="s">
        <v>159</v>
      </c>
      <c r="D88" s="31"/>
      <c r="E88" s="43" t="str">
        <f t="shared" si="5"/>
        <v/>
      </c>
      <c r="F88" s="33" t="str">
        <f t="shared" si="4"/>
        <v/>
      </c>
      <c r="G88" s="43"/>
      <c r="H88" s="47" t="s">
        <v>241</v>
      </c>
      <c r="I88" s="35" t="s">
        <v>242</v>
      </c>
      <c r="J88" s="114" t="s">
        <v>159</v>
      </c>
      <c r="K88" s="43"/>
      <c r="L88" s="43"/>
      <c r="M88" s="140"/>
      <c r="O88" s="113"/>
    </row>
    <row r="89" spans="1:15" ht="13.5" customHeight="1" x14ac:dyDescent="0.25">
      <c r="A89" s="23" t="s">
        <v>73</v>
      </c>
      <c r="B89" s="48"/>
      <c r="D89" s="31" t="s">
        <v>243</v>
      </c>
      <c r="E89" s="43" t="str">
        <f t="shared" si="5"/>
        <v/>
      </c>
      <c r="F89" s="33" t="str">
        <f t="shared" si="4"/>
        <v/>
      </c>
      <c r="G89" s="43"/>
      <c r="H89" s="47" t="s">
        <v>244</v>
      </c>
      <c r="I89" s="35" t="s">
        <v>245</v>
      </c>
      <c r="J89" s="114" t="s">
        <v>159</v>
      </c>
      <c r="K89" s="43"/>
      <c r="L89" s="43"/>
      <c r="M89" s="140"/>
      <c r="O89" s="113"/>
    </row>
    <row r="90" spans="1:15" x14ac:dyDescent="0.25">
      <c r="A90" s="29" t="s">
        <v>320</v>
      </c>
      <c r="B90" s="28" t="s">
        <v>321</v>
      </c>
      <c r="C90" s="1">
        <f>1354*2</f>
        <v>2708</v>
      </c>
      <c r="D90" s="112" t="s">
        <v>172</v>
      </c>
      <c r="E90" s="43">
        <f t="shared" si="5"/>
        <v>1264</v>
      </c>
      <c r="F90" s="33">
        <f t="shared" si="4"/>
        <v>903</v>
      </c>
      <c r="G90" s="43"/>
      <c r="H90" s="33">
        <v>1120</v>
      </c>
      <c r="I90" s="35">
        <v>5.12</v>
      </c>
      <c r="J90" s="33">
        <v>1355</v>
      </c>
      <c r="K90" s="43">
        <f t="shared" ref="K90:K125" si="6">H90/1.24</f>
        <v>903</v>
      </c>
      <c r="L90" s="43"/>
      <c r="M90" s="140"/>
      <c r="O90" s="113"/>
    </row>
    <row r="91" spans="1:15" x14ac:dyDescent="0.25">
      <c r="A91" s="29" t="s">
        <v>322</v>
      </c>
      <c r="B91" s="28" t="s">
        <v>323</v>
      </c>
      <c r="C91" s="1">
        <v>1561</v>
      </c>
      <c r="D91" s="112" t="s">
        <v>172</v>
      </c>
      <c r="E91" s="43">
        <f t="shared" si="5"/>
        <v>1457</v>
      </c>
      <c r="F91" s="33">
        <f t="shared" si="4"/>
        <v>1041</v>
      </c>
      <c r="G91" s="43"/>
      <c r="H91" s="33">
        <v>1291</v>
      </c>
      <c r="I91" s="35">
        <v>5.12</v>
      </c>
      <c r="J91" s="33">
        <v>1562</v>
      </c>
      <c r="K91" s="43">
        <f t="shared" si="6"/>
        <v>1041</v>
      </c>
      <c r="L91" s="43"/>
      <c r="M91" s="140"/>
      <c r="O91" s="113"/>
    </row>
    <row r="92" spans="1:15" ht="16.5" customHeight="1" x14ac:dyDescent="0.25">
      <c r="A92" s="29" t="s">
        <v>324</v>
      </c>
      <c r="B92" s="28" t="s">
        <v>325</v>
      </c>
      <c r="C92" s="1">
        <v>1597</v>
      </c>
      <c r="D92" s="112" t="s">
        <v>172</v>
      </c>
      <c r="E92" s="43">
        <f t="shared" si="5"/>
        <v>1491</v>
      </c>
      <c r="F92" s="33">
        <f t="shared" si="4"/>
        <v>1065</v>
      </c>
      <c r="G92" s="43"/>
      <c r="H92" s="33">
        <v>1321</v>
      </c>
      <c r="I92" s="35">
        <v>6.41</v>
      </c>
      <c r="J92" s="33">
        <v>1598</v>
      </c>
      <c r="K92" s="43">
        <f t="shared" si="6"/>
        <v>1065</v>
      </c>
      <c r="L92" s="43"/>
      <c r="M92" s="140"/>
      <c r="O92" s="113"/>
    </row>
    <row r="93" spans="1:15" x14ac:dyDescent="0.25">
      <c r="A93" s="29" t="s">
        <v>326</v>
      </c>
      <c r="B93" s="28" t="s">
        <v>327</v>
      </c>
      <c r="C93" s="1">
        <v>1933</v>
      </c>
      <c r="D93" s="112" t="s">
        <v>172</v>
      </c>
      <c r="E93" s="43">
        <f t="shared" si="5"/>
        <v>1805</v>
      </c>
      <c r="F93" s="33">
        <f t="shared" si="4"/>
        <v>1289</v>
      </c>
      <c r="G93" s="43"/>
      <c r="H93" s="33">
        <v>1598</v>
      </c>
      <c r="I93" s="35">
        <v>6.41</v>
      </c>
      <c r="J93" s="33">
        <v>1933</v>
      </c>
      <c r="K93" s="43">
        <f t="shared" si="6"/>
        <v>1289</v>
      </c>
      <c r="L93" s="43"/>
      <c r="M93" s="140"/>
      <c r="O93" s="113"/>
    </row>
    <row r="94" spans="1:15" x14ac:dyDescent="0.25">
      <c r="A94" s="29" t="s">
        <v>328</v>
      </c>
      <c r="B94" s="28" t="s">
        <v>329</v>
      </c>
      <c r="C94" s="1">
        <v>1993</v>
      </c>
      <c r="D94" s="112" t="s">
        <v>172</v>
      </c>
      <c r="E94" s="43">
        <f t="shared" si="5"/>
        <v>1861</v>
      </c>
      <c r="F94" s="33">
        <f t="shared" si="4"/>
        <v>1329</v>
      </c>
      <c r="G94" s="43"/>
      <c r="H94" s="33">
        <v>1648</v>
      </c>
      <c r="I94" s="35">
        <v>7.69</v>
      </c>
      <c r="J94" s="33">
        <v>1994</v>
      </c>
      <c r="K94" s="43">
        <f t="shared" si="6"/>
        <v>1329</v>
      </c>
      <c r="L94" s="43"/>
      <c r="M94" s="140"/>
      <c r="O94" s="113"/>
    </row>
    <row r="95" spans="1:15" x14ac:dyDescent="0.25">
      <c r="A95" s="29" t="s">
        <v>330</v>
      </c>
      <c r="B95" s="28" t="s">
        <v>331</v>
      </c>
      <c r="C95" s="1">
        <v>2280</v>
      </c>
      <c r="D95" s="112" t="s">
        <v>172</v>
      </c>
      <c r="E95" s="43">
        <f t="shared" si="5"/>
        <v>2128</v>
      </c>
      <c r="F95" s="33">
        <f t="shared" si="4"/>
        <v>1520</v>
      </c>
      <c r="G95" s="43"/>
      <c r="H95" s="33">
        <v>1885</v>
      </c>
      <c r="I95" s="35">
        <v>7.69</v>
      </c>
      <c r="J95" s="33">
        <v>2280</v>
      </c>
      <c r="K95" s="43">
        <f t="shared" si="6"/>
        <v>1520</v>
      </c>
      <c r="L95" s="43"/>
      <c r="M95" s="140"/>
      <c r="O95" s="113"/>
    </row>
    <row r="96" spans="1:15" x14ac:dyDescent="0.25">
      <c r="A96" s="29" t="s">
        <v>332</v>
      </c>
      <c r="B96" s="28" t="s">
        <v>333</v>
      </c>
      <c r="C96" s="1">
        <v>2372</v>
      </c>
      <c r="D96" s="112" t="s">
        <v>172</v>
      </c>
      <c r="E96" s="43">
        <f t="shared" si="5"/>
        <v>2213</v>
      </c>
      <c r="F96" s="33">
        <f t="shared" si="4"/>
        <v>1581</v>
      </c>
      <c r="G96" s="43"/>
      <c r="H96" s="33">
        <v>1961</v>
      </c>
      <c r="I96" s="35">
        <v>8.32</v>
      </c>
      <c r="J96" s="33">
        <v>2372</v>
      </c>
      <c r="K96" s="43">
        <f t="shared" si="6"/>
        <v>1581</v>
      </c>
      <c r="L96" s="43"/>
      <c r="M96" s="140"/>
      <c r="O96" s="113"/>
    </row>
    <row r="97" spans="1:15" x14ac:dyDescent="0.25">
      <c r="A97" s="29" t="s">
        <v>334</v>
      </c>
      <c r="B97" s="28" t="s">
        <v>335</v>
      </c>
      <c r="C97" s="1">
        <v>2363</v>
      </c>
      <c r="D97" s="112" t="s">
        <v>172</v>
      </c>
      <c r="E97" s="43">
        <f t="shared" si="5"/>
        <v>2206</v>
      </c>
      <c r="F97" s="33">
        <f t="shared" si="4"/>
        <v>1576</v>
      </c>
      <c r="G97" s="43"/>
      <c r="H97" s="33">
        <v>1954</v>
      </c>
      <c r="I97" s="35">
        <v>8.9700000000000006</v>
      </c>
      <c r="J97" s="33">
        <v>2364</v>
      </c>
      <c r="K97" s="43">
        <f t="shared" si="6"/>
        <v>1576</v>
      </c>
      <c r="L97" s="43"/>
      <c r="M97" s="140"/>
      <c r="O97" s="113"/>
    </row>
    <row r="98" spans="1:15" x14ac:dyDescent="0.25">
      <c r="A98" s="29" t="s">
        <v>336</v>
      </c>
      <c r="B98" s="28" t="s">
        <v>337</v>
      </c>
      <c r="C98" s="1">
        <v>2422</v>
      </c>
      <c r="D98" s="112" t="s">
        <v>172</v>
      </c>
      <c r="E98" s="43">
        <f t="shared" si="5"/>
        <v>2261</v>
      </c>
      <c r="F98" s="33">
        <f t="shared" si="4"/>
        <v>1615</v>
      </c>
      <c r="G98" s="43"/>
      <c r="H98" s="33">
        <v>2003</v>
      </c>
      <c r="I98" s="35">
        <v>9.61</v>
      </c>
      <c r="J98" s="33">
        <v>2423</v>
      </c>
      <c r="K98" s="43">
        <f t="shared" si="6"/>
        <v>1615</v>
      </c>
      <c r="L98" s="43"/>
      <c r="M98" s="140"/>
      <c r="O98" s="113"/>
    </row>
    <row r="99" spans="1:15" x14ac:dyDescent="0.25">
      <c r="A99" s="29" t="s">
        <v>338</v>
      </c>
      <c r="B99" s="28" t="s">
        <v>339</v>
      </c>
      <c r="C99" s="1">
        <v>2847</v>
      </c>
      <c r="D99" s="112" t="s">
        <v>172</v>
      </c>
      <c r="E99" s="43">
        <f t="shared" si="5"/>
        <v>2657</v>
      </c>
      <c r="F99" s="33">
        <f t="shared" si="4"/>
        <v>1898</v>
      </c>
      <c r="G99" s="43"/>
      <c r="H99" s="33">
        <v>2354</v>
      </c>
      <c r="I99" s="35">
        <v>9.61</v>
      </c>
      <c r="J99" s="33">
        <v>2848</v>
      </c>
      <c r="K99" s="43">
        <f t="shared" si="6"/>
        <v>1898</v>
      </c>
      <c r="L99" s="43"/>
      <c r="M99" s="140"/>
      <c r="O99" s="113"/>
    </row>
    <row r="100" spans="1:15" x14ac:dyDescent="0.25">
      <c r="A100" s="29" t="s">
        <v>340</v>
      </c>
      <c r="B100" s="28" t="s">
        <v>341</v>
      </c>
      <c r="C100" s="1">
        <f>3164*1.5</f>
        <v>4746</v>
      </c>
      <c r="D100" s="112" t="s">
        <v>172</v>
      </c>
      <c r="E100" s="43">
        <f t="shared" si="5"/>
        <v>2954</v>
      </c>
      <c r="F100" s="33">
        <f t="shared" si="4"/>
        <v>2110</v>
      </c>
      <c r="G100" s="43"/>
      <c r="H100" s="33">
        <v>2616</v>
      </c>
      <c r="I100" s="35">
        <v>12.8</v>
      </c>
      <c r="J100" s="33">
        <v>3165</v>
      </c>
      <c r="K100" s="43">
        <f t="shared" si="6"/>
        <v>2110</v>
      </c>
      <c r="L100" s="43"/>
      <c r="M100" s="140"/>
      <c r="O100" s="113"/>
    </row>
    <row r="101" spans="1:15" x14ac:dyDescent="0.25">
      <c r="A101" s="29" t="s">
        <v>342</v>
      </c>
      <c r="B101" s="28" t="s">
        <v>343</v>
      </c>
      <c r="C101" s="1">
        <v>3993</v>
      </c>
      <c r="D101" s="112" t="s">
        <v>172</v>
      </c>
      <c r="E101" s="43">
        <f t="shared" si="5"/>
        <v>3727</v>
      </c>
      <c r="F101" s="33">
        <f t="shared" si="4"/>
        <v>2662</v>
      </c>
      <c r="G101" s="43"/>
      <c r="H101" s="33">
        <v>3301</v>
      </c>
      <c r="I101" s="35">
        <v>12.8</v>
      </c>
      <c r="J101" s="33">
        <v>3993</v>
      </c>
      <c r="K101" s="43">
        <f t="shared" si="6"/>
        <v>2662</v>
      </c>
      <c r="L101" s="43"/>
      <c r="M101" s="140"/>
      <c r="O101" s="113"/>
    </row>
    <row r="102" spans="1:15" x14ac:dyDescent="0.25">
      <c r="A102" s="29" t="s">
        <v>344</v>
      </c>
      <c r="B102" s="28" t="s">
        <v>345</v>
      </c>
      <c r="C102" s="1">
        <v>4548</v>
      </c>
      <c r="D102" s="112" t="s">
        <v>172</v>
      </c>
      <c r="E102" s="43">
        <f t="shared" si="5"/>
        <v>4245</v>
      </c>
      <c r="F102" s="33">
        <f t="shared" si="4"/>
        <v>3032</v>
      </c>
      <c r="G102" s="43"/>
      <c r="H102" s="33">
        <v>3760</v>
      </c>
      <c r="I102" s="35">
        <v>16</v>
      </c>
      <c r="J102" s="33">
        <v>4548</v>
      </c>
      <c r="K102" s="43">
        <f t="shared" si="6"/>
        <v>3032</v>
      </c>
      <c r="L102" s="43"/>
      <c r="M102" s="140"/>
      <c r="O102" s="113"/>
    </row>
    <row r="103" spans="1:15" x14ac:dyDescent="0.25">
      <c r="A103" s="29" t="s">
        <v>346</v>
      </c>
      <c r="B103" s="28" t="s">
        <v>347</v>
      </c>
      <c r="C103" s="1">
        <v>5506</v>
      </c>
      <c r="D103" s="112" t="s">
        <v>172</v>
      </c>
      <c r="E103" s="43">
        <f t="shared" si="5"/>
        <v>5139</v>
      </c>
      <c r="F103" s="33">
        <f t="shared" si="4"/>
        <v>3671</v>
      </c>
      <c r="G103" s="43"/>
      <c r="H103" s="33">
        <v>4552</v>
      </c>
      <c r="I103" s="35">
        <v>19.22</v>
      </c>
      <c r="J103" s="33">
        <v>5506</v>
      </c>
      <c r="K103" s="43">
        <f t="shared" si="6"/>
        <v>3671</v>
      </c>
      <c r="L103" s="43"/>
      <c r="M103" s="140"/>
      <c r="O103" s="113"/>
    </row>
    <row r="104" spans="1:15" x14ac:dyDescent="0.25">
      <c r="A104" s="29" t="s">
        <v>348</v>
      </c>
      <c r="B104" s="28" t="s">
        <v>349</v>
      </c>
      <c r="C104" s="1">
        <v>9391</v>
      </c>
      <c r="D104" s="112" t="s">
        <v>172</v>
      </c>
      <c r="E104" s="43">
        <f t="shared" si="5"/>
        <v>8765</v>
      </c>
      <c r="F104" s="33">
        <f t="shared" si="4"/>
        <v>6261</v>
      </c>
      <c r="G104" s="43"/>
      <c r="H104" s="33">
        <v>7764</v>
      </c>
      <c r="I104" s="35">
        <v>25.6</v>
      </c>
      <c r="J104" s="33">
        <v>9392</v>
      </c>
      <c r="K104" s="43">
        <f t="shared" si="6"/>
        <v>6261</v>
      </c>
      <c r="L104" s="43"/>
      <c r="M104" s="140"/>
      <c r="O104" s="113"/>
    </row>
    <row r="105" spans="1:15" x14ac:dyDescent="0.25">
      <c r="A105" s="29" t="s">
        <v>350</v>
      </c>
      <c r="B105" s="28" t="s">
        <v>351</v>
      </c>
      <c r="C105" s="1">
        <v>11298</v>
      </c>
      <c r="D105" s="112" t="s">
        <v>172</v>
      </c>
      <c r="E105" s="43">
        <f t="shared" si="5"/>
        <v>10545</v>
      </c>
      <c r="F105" s="33">
        <f t="shared" si="4"/>
        <v>7532</v>
      </c>
      <c r="G105" s="43"/>
      <c r="H105" s="33">
        <v>9340</v>
      </c>
      <c r="I105" s="35">
        <v>32</v>
      </c>
      <c r="J105" s="33">
        <v>11298</v>
      </c>
      <c r="K105" s="43">
        <f t="shared" si="6"/>
        <v>7532</v>
      </c>
      <c r="L105" s="43"/>
      <c r="M105" s="140"/>
      <c r="O105" s="113"/>
    </row>
    <row r="106" spans="1:15" x14ac:dyDescent="0.25">
      <c r="A106" s="29" t="s">
        <v>352</v>
      </c>
      <c r="B106" s="28" t="s">
        <v>353</v>
      </c>
      <c r="C106" s="1">
        <v>458</v>
      </c>
      <c r="D106" s="112" t="s">
        <v>172</v>
      </c>
      <c r="E106" s="43">
        <f t="shared" si="5"/>
        <v>428</v>
      </c>
      <c r="F106" s="33">
        <f t="shared" si="4"/>
        <v>306</v>
      </c>
      <c r="G106" s="43"/>
      <c r="H106" s="33">
        <v>379</v>
      </c>
      <c r="I106" s="35">
        <v>1.6</v>
      </c>
      <c r="J106" s="33">
        <v>458</v>
      </c>
      <c r="K106" s="43">
        <f t="shared" si="6"/>
        <v>306</v>
      </c>
      <c r="L106" s="43"/>
      <c r="M106" s="140"/>
      <c r="O106" s="113"/>
    </row>
    <row r="107" spans="1:15" x14ac:dyDescent="0.25">
      <c r="A107" s="29" t="s">
        <v>354</v>
      </c>
      <c r="B107" s="28" t="s">
        <v>355</v>
      </c>
      <c r="C107" s="1">
        <v>541</v>
      </c>
      <c r="D107" s="112" t="s">
        <v>172</v>
      </c>
      <c r="E107" s="43">
        <f t="shared" si="5"/>
        <v>505</v>
      </c>
      <c r="F107" s="33">
        <f t="shared" si="4"/>
        <v>361</v>
      </c>
      <c r="G107" s="43"/>
      <c r="H107" s="33">
        <v>448</v>
      </c>
      <c r="I107" s="35">
        <v>2</v>
      </c>
      <c r="J107" s="33">
        <v>542</v>
      </c>
      <c r="K107" s="43">
        <f t="shared" si="6"/>
        <v>361</v>
      </c>
      <c r="L107" s="43"/>
      <c r="M107" s="140"/>
      <c r="O107" s="113"/>
    </row>
    <row r="108" spans="1:15" x14ac:dyDescent="0.25">
      <c r="A108" s="29" t="s">
        <v>356</v>
      </c>
      <c r="B108" s="28" t="s">
        <v>357</v>
      </c>
      <c r="C108" s="1">
        <v>633</v>
      </c>
      <c r="D108" s="112" t="s">
        <v>172</v>
      </c>
      <c r="E108" s="43">
        <f t="shared" si="5"/>
        <v>592</v>
      </c>
      <c r="F108" s="33">
        <f t="shared" si="4"/>
        <v>423</v>
      </c>
      <c r="G108" s="43"/>
      <c r="H108" s="33">
        <v>524</v>
      </c>
      <c r="I108" s="35">
        <v>2.4</v>
      </c>
      <c r="J108" s="33">
        <v>634</v>
      </c>
      <c r="K108" s="43">
        <f t="shared" si="6"/>
        <v>423</v>
      </c>
      <c r="L108" s="43"/>
      <c r="M108" s="140"/>
      <c r="O108" s="113"/>
    </row>
    <row r="109" spans="1:15" x14ac:dyDescent="0.25">
      <c r="A109" s="29" t="s">
        <v>358</v>
      </c>
      <c r="B109" s="28" t="s">
        <v>359</v>
      </c>
      <c r="C109" s="1">
        <f>794*2</f>
        <v>1588</v>
      </c>
      <c r="D109" s="112" t="s">
        <v>172</v>
      </c>
      <c r="E109" s="43">
        <f t="shared" si="5"/>
        <v>742</v>
      </c>
      <c r="F109" s="33">
        <f t="shared" si="4"/>
        <v>530</v>
      </c>
      <c r="G109" s="43"/>
      <c r="H109" s="33">
        <v>657</v>
      </c>
      <c r="I109" s="35">
        <v>3.2</v>
      </c>
      <c r="J109" s="33">
        <v>795</v>
      </c>
      <c r="K109" s="43">
        <f t="shared" si="6"/>
        <v>530</v>
      </c>
      <c r="L109" s="43"/>
      <c r="M109" s="140"/>
      <c r="O109" s="113"/>
    </row>
    <row r="110" spans="1:15" x14ac:dyDescent="0.25">
      <c r="A110" s="29" t="s">
        <v>360</v>
      </c>
      <c r="B110" s="28" t="s">
        <v>361</v>
      </c>
      <c r="C110" s="1">
        <v>997</v>
      </c>
      <c r="D110" s="112" t="s">
        <v>172</v>
      </c>
      <c r="E110" s="43">
        <f t="shared" si="5"/>
        <v>931</v>
      </c>
      <c r="F110" s="33">
        <f t="shared" si="4"/>
        <v>665</v>
      </c>
      <c r="G110" s="43"/>
      <c r="H110" s="33">
        <v>825</v>
      </c>
      <c r="I110" s="35">
        <v>3.2</v>
      </c>
      <c r="J110" s="33">
        <v>998</v>
      </c>
      <c r="K110" s="43">
        <f t="shared" si="6"/>
        <v>665</v>
      </c>
      <c r="L110" s="43"/>
      <c r="M110" s="140"/>
      <c r="O110" s="113"/>
    </row>
    <row r="111" spans="1:15" x14ac:dyDescent="0.25">
      <c r="A111" s="29" t="s">
        <v>362</v>
      </c>
      <c r="B111" s="28" t="s">
        <v>363</v>
      </c>
      <c r="C111" s="1">
        <v>1026</v>
      </c>
      <c r="D111" s="112" t="s">
        <v>172</v>
      </c>
      <c r="E111" s="43">
        <f t="shared" si="5"/>
        <v>959</v>
      </c>
      <c r="F111" s="33">
        <f t="shared" si="4"/>
        <v>685</v>
      </c>
      <c r="G111" s="43"/>
      <c r="H111" s="33">
        <v>849</v>
      </c>
      <c r="I111" s="35">
        <v>4</v>
      </c>
      <c r="J111" s="33">
        <v>1026</v>
      </c>
      <c r="K111" s="43">
        <f t="shared" si="6"/>
        <v>685</v>
      </c>
      <c r="L111" s="43"/>
      <c r="M111" s="140"/>
      <c r="O111" s="113"/>
    </row>
    <row r="112" spans="1:15" x14ac:dyDescent="0.25">
      <c r="A112" s="29" t="s">
        <v>364</v>
      </c>
      <c r="B112" s="28" t="s">
        <v>365</v>
      </c>
      <c r="C112" s="1">
        <v>1222</v>
      </c>
      <c r="D112" s="112" t="s">
        <v>172</v>
      </c>
      <c r="E112" s="43">
        <f t="shared" si="5"/>
        <v>1141</v>
      </c>
      <c r="F112" s="33">
        <f t="shared" si="4"/>
        <v>815</v>
      </c>
      <c r="G112" s="43"/>
      <c r="H112" s="33">
        <v>1011</v>
      </c>
      <c r="I112" s="35">
        <v>4</v>
      </c>
      <c r="J112" s="33">
        <v>1223</v>
      </c>
      <c r="K112" s="43">
        <f t="shared" si="6"/>
        <v>815</v>
      </c>
      <c r="L112" s="43"/>
      <c r="M112" s="140"/>
      <c r="O112" s="113"/>
    </row>
    <row r="113" spans="1:15" x14ac:dyDescent="0.25">
      <c r="A113" s="29" t="s">
        <v>366</v>
      </c>
      <c r="B113" s="28" t="s">
        <v>367</v>
      </c>
      <c r="C113" s="1">
        <v>1260</v>
      </c>
      <c r="D113" s="112" t="s">
        <v>172</v>
      </c>
      <c r="E113" s="43">
        <f t="shared" si="5"/>
        <v>1176</v>
      </c>
      <c r="F113" s="33">
        <f t="shared" si="4"/>
        <v>840</v>
      </c>
      <c r="G113" s="43"/>
      <c r="H113" s="33">
        <v>1042</v>
      </c>
      <c r="I113" s="35">
        <v>4.8</v>
      </c>
      <c r="J113" s="33">
        <v>1260</v>
      </c>
      <c r="K113" s="43">
        <f t="shared" si="6"/>
        <v>840</v>
      </c>
      <c r="L113" s="43"/>
      <c r="M113" s="140"/>
      <c r="O113" s="113"/>
    </row>
    <row r="114" spans="1:15" x14ac:dyDescent="0.25">
      <c r="A114" s="29" t="s">
        <v>368</v>
      </c>
      <c r="B114" s="28" t="s">
        <v>369</v>
      </c>
      <c r="C114" s="1">
        <v>1527</v>
      </c>
      <c r="D114" s="112" t="s">
        <v>172</v>
      </c>
      <c r="E114" s="43">
        <f t="shared" si="5"/>
        <v>1427</v>
      </c>
      <c r="F114" s="33">
        <f t="shared" si="4"/>
        <v>1019</v>
      </c>
      <c r="G114" s="43"/>
      <c r="H114" s="33">
        <v>1263</v>
      </c>
      <c r="I114" s="35">
        <v>4.8</v>
      </c>
      <c r="J114" s="33">
        <v>1528</v>
      </c>
      <c r="K114" s="43">
        <f t="shared" si="6"/>
        <v>1019</v>
      </c>
      <c r="L114" s="43"/>
      <c r="M114" s="140"/>
      <c r="O114" s="113"/>
    </row>
    <row r="115" spans="1:15" x14ac:dyDescent="0.25">
      <c r="A115" s="29" t="s">
        <v>370</v>
      </c>
      <c r="B115" s="28" t="s">
        <v>371</v>
      </c>
      <c r="C115" s="1">
        <v>1450</v>
      </c>
      <c r="D115" s="112" t="s">
        <v>172</v>
      </c>
      <c r="E115" s="43">
        <f t="shared" si="5"/>
        <v>1354</v>
      </c>
      <c r="F115" s="33">
        <f t="shared" si="4"/>
        <v>967</v>
      </c>
      <c r="G115" s="43"/>
      <c r="H115" s="33">
        <v>1199</v>
      </c>
      <c r="I115" s="35">
        <v>5.6</v>
      </c>
      <c r="J115" s="33">
        <v>1450</v>
      </c>
      <c r="K115" s="43">
        <f t="shared" si="6"/>
        <v>967</v>
      </c>
      <c r="L115" s="43"/>
      <c r="M115" s="140"/>
      <c r="O115" s="113"/>
    </row>
    <row r="116" spans="1:15" x14ac:dyDescent="0.25">
      <c r="A116" s="29" t="s">
        <v>372</v>
      </c>
      <c r="B116" s="28" t="s">
        <v>373</v>
      </c>
      <c r="C116" s="1">
        <v>1814</v>
      </c>
      <c r="D116" s="112" t="s">
        <v>172</v>
      </c>
      <c r="E116" s="43">
        <f t="shared" si="5"/>
        <v>1694</v>
      </c>
      <c r="F116" s="33">
        <f t="shared" si="4"/>
        <v>1210</v>
      </c>
      <c r="G116" s="43"/>
      <c r="H116" s="33">
        <v>1500</v>
      </c>
      <c r="I116" s="35">
        <v>5.6</v>
      </c>
      <c r="J116" s="33">
        <v>1815</v>
      </c>
      <c r="K116" s="43">
        <f t="shared" si="6"/>
        <v>1210</v>
      </c>
      <c r="L116" s="43"/>
      <c r="M116" s="140"/>
      <c r="O116" s="113"/>
    </row>
    <row r="117" spans="1:15" x14ac:dyDescent="0.25">
      <c r="A117" s="29" t="s">
        <v>374</v>
      </c>
      <c r="B117" s="28" t="s">
        <v>375</v>
      </c>
      <c r="C117" s="1">
        <v>1666</v>
      </c>
      <c r="D117" s="112" t="s">
        <v>172</v>
      </c>
      <c r="E117" s="43">
        <f t="shared" si="5"/>
        <v>1555</v>
      </c>
      <c r="F117" s="33">
        <f t="shared" si="4"/>
        <v>1111</v>
      </c>
      <c r="G117" s="43"/>
      <c r="H117" s="33">
        <v>1378</v>
      </c>
      <c r="I117" s="35">
        <v>6.41</v>
      </c>
      <c r="J117" s="33">
        <v>1667</v>
      </c>
      <c r="K117" s="43">
        <f t="shared" si="6"/>
        <v>1111</v>
      </c>
      <c r="L117" s="43"/>
      <c r="M117" s="140"/>
      <c r="O117" s="113"/>
    </row>
    <row r="118" spans="1:15" x14ac:dyDescent="0.25">
      <c r="A118" s="29" t="s">
        <v>376</v>
      </c>
      <c r="B118" s="28" t="s">
        <v>377</v>
      </c>
      <c r="C118" s="1">
        <v>1960</v>
      </c>
      <c r="D118" s="112" t="s">
        <v>172</v>
      </c>
      <c r="E118" s="43">
        <f t="shared" si="5"/>
        <v>1830</v>
      </c>
      <c r="F118" s="33">
        <f t="shared" si="4"/>
        <v>1307</v>
      </c>
      <c r="G118" s="43"/>
      <c r="H118" s="33">
        <v>1621</v>
      </c>
      <c r="I118" s="35">
        <v>6.41</v>
      </c>
      <c r="J118" s="33">
        <v>1961</v>
      </c>
      <c r="K118" s="43">
        <f t="shared" si="6"/>
        <v>1307</v>
      </c>
      <c r="L118" s="43"/>
      <c r="M118" s="140"/>
      <c r="O118" s="113"/>
    </row>
    <row r="119" spans="1:15" x14ac:dyDescent="0.25">
      <c r="A119" s="29" t="s">
        <v>378</v>
      </c>
      <c r="B119" s="28" t="s">
        <v>379</v>
      </c>
      <c r="C119" s="1">
        <f>2131*2</f>
        <v>4262</v>
      </c>
      <c r="D119" s="112" t="s">
        <v>172</v>
      </c>
      <c r="E119" s="43">
        <f t="shared" si="5"/>
        <v>1989</v>
      </c>
      <c r="F119" s="33">
        <f t="shared" si="4"/>
        <v>1421</v>
      </c>
      <c r="G119" s="43"/>
      <c r="H119" s="33">
        <v>1762</v>
      </c>
      <c r="I119" s="35">
        <v>8.01</v>
      </c>
      <c r="J119" s="33">
        <v>2131</v>
      </c>
      <c r="K119" s="43">
        <f t="shared" si="6"/>
        <v>1421</v>
      </c>
      <c r="L119" s="43"/>
      <c r="M119" s="140"/>
      <c r="O119" s="113"/>
    </row>
    <row r="120" spans="1:15" x14ac:dyDescent="0.25">
      <c r="A120" s="29" t="s">
        <v>380</v>
      </c>
      <c r="B120" s="28" t="s">
        <v>381</v>
      </c>
      <c r="C120" s="1">
        <v>2473</v>
      </c>
      <c r="D120" s="112" t="s">
        <v>172</v>
      </c>
      <c r="E120" s="43">
        <f t="shared" si="5"/>
        <v>2309</v>
      </c>
      <c r="F120" s="33">
        <f t="shared" si="4"/>
        <v>1649</v>
      </c>
      <c r="G120" s="43"/>
      <c r="H120" s="33">
        <v>2045</v>
      </c>
      <c r="I120" s="35">
        <v>8.01</v>
      </c>
      <c r="J120" s="33">
        <v>2474</v>
      </c>
      <c r="K120" s="43">
        <f t="shared" si="6"/>
        <v>1649</v>
      </c>
      <c r="L120" s="43"/>
      <c r="M120" s="140"/>
      <c r="O120" s="113"/>
    </row>
    <row r="121" spans="1:15" x14ac:dyDescent="0.25">
      <c r="A121" s="29" t="s">
        <v>382</v>
      </c>
      <c r="B121" s="28" t="s">
        <v>383</v>
      </c>
      <c r="C121" s="1">
        <f>2581*2</f>
        <v>5162</v>
      </c>
      <c r="D121" s="112" t="s">
        <v>172</v>
      </c>
      <c r="E121" s="43">
        <f t="shared" si="5"/>
        <v>2409</v>
      </c>
      <c r="F121" s="33">
        <f t="shared" si="4"/>
        <v>1721</v>
      </c>
      <c r="G121" s="43"/>
      <c r="H121" s="33">
        <v>2134</v>
      </c>
      <c r="I121" s="35">
        <v>9.61</v>
      </c>
      <c r="J121" s="33">
        <v>2581</v>
      </c>
      <c r="K121" s="43">
        <f t="shared" si="6"/>
        <v>1721</v>
      </c>
      <c r="L121" s="43"/>
      <c r="M121" s="140"/>
      <c r="O121" s="113"/>
    </row>
    <row r="122" spans="1:15" x14ac:dyDescent="0.25">
      <c r="A122" s="29" t="s">
        <v>384</v>
      </c>
      <c r="B122" s="28" t="s">
        <v>385</v>
      </c>
      <c r="C122" s="1">
        <v>2940</v>
      </c>
      <c r="D122" s="112" t="s">
        <v>172</v>
      </c>
      <c r="E122" s="43">
        <f t="shared" si="5"/>
        <v>2744</v>
      </c>
      <c r="F122" s="33">
        <f t="shared" si="4"/>
        <v>1960</v>
      </c>
      <c r="G122" s="43"/>
      <c r="H122" s="33">
        <v>2431</v>
      </c>
      <c r="I122" s="35">
        <v>9.61</v>
      </c>
      <c r="J122" s="33">
        <v>2941</v>
      </c>
      <c r="K122" s="43">
        <f t="shared" si="6"/>
        <v>1960</v>
      </c>
      <c r="L122" s="43"/>
      <c r="M122" s="140"/>
      <c r="O122" s="113"/>
    </row>
    <row r="123" spans="1:15" x14ac:dyDescent="0.25">
      <c r="A123" s="29" t="s">
        <v>386</v>
      </c>
      <c r="B123" s="28" t="s">
        <v>387</v>
      </c>
      <c r="C123" s="1">
        <v>2628</v>
      </c>
      <c r="D123" s="112" t="s">
        <v>172</v>
      </c>
      <c r="E123" s="43">
        <f t="shared" si="5"/>
        <v>2453</v>
      </c>
      <c r="F123" s="33">
        <f t="shared" si="4"/>
        <v>1752</v>
      </c>
      <c r="G123" s="43"/>
      <c r="H123" s="33">
        <v>2173</v>
      </c>
      <c r="I123" s="35">
        <v>10.4</v>
      </c>
      <c r="J123" s="33">
        <v>2629</v>
      </c>
      <c r="K123" s="43">
        <f t="shared" si="6"/>
        <v>1752</v>
      </c>
      <c r="L123" s="43"/>
      <c r="M123" s="140"/>
      <c r="O123" s="113"/>
    </row>
    <row r="124" spans="1:15" x14ac:dyDescent="0.25">
      <c r="A124" s="29" t="s">
        <v>388</v>
      </c>
      <c r="B124" s="28" t="s">
        <v>389</v>
      </c>
      <c r="C124" s="1">
        <v>2846</v>
      </c>
      <c r="D124" s="112" t="s">
        <v>172</v>
      </c>
      <c r="E124" s="43">
        <f t="shared" si="5"/>
        <v>2657</v>
      </c>
      <c r="F124" s="33">
        <f t="shared" si="4"/>
        <v>1898</v>
      </c>
      <c r="G124" s="43"/>
      <c r="H124" s="33">
        <v>2353</v>
      </c>
      <c r="I124" s="35">
        <v>11.2</v>
      </c>
      <c r="J124" s="33">
        <v>2846</v>
      </c>
      <c r="K124" s="43">
        <f t="shared" si="6"/>
        <v>1898</v>
      </c>
      <c r="L124" s="43"/>
      <c r="M124" s="140"/>
      <c r="O124" s="113"/>
    </row>
    <row r="125" spans="1:15" ht="15.75" thickBot="1" x14ac:dyDescent="0.3">
      <c r="A125" s="29" t="s">
        <v>390</v>
      </c>
      <c r="B125" s="28" t="s">
        <v>391</v>
      </c>
      <c r="C125" s="1">
        <f>3182*2</f>
        <v>6364</v>
      </c>
      <c r="D125" s="112" t="s">
        <v>172</v>
      </c>
      <c r="E125" s="43">
        <f t="shared" si="5"/>
        <v>2971</v>
      </c>
      <c r="F125" s="33">
        <f t="shared" si="4"/>
        <v>2122</v>
      </c>
      <c r="G125" s="43"/>
      <c r="H125" s="33">
        <v>2631</v>
      </c>
      <c r="I125" s="35">
        <v>12</v>
      </c>
      <c r="J125" s="33">
        <v>3183</v>
      </c>
      <c r="K125" s="43">
        <f t="shared" si="6"/>
        <v>2122</v>
      </c>
      <c r="L125" s="43"/>
      <c r="M125" s="140"/>
      <c r="O125" s="113"/>
    </row>
    <row r="126" spans="1:15" x14ac:dyDescent="0.25">
      <c r="A126" s="29" t="s">
        <v>159</v>
      </c>
      <c r="B126" s="30"/>
      <c r="D126" s="31" t="s">
        <v>160</v>
      </c>
      <c r="E126" s="43" t="str">
        <f t="shared" si="5"/>
        <v/>
      </c>
      <c r="F126" s="33" t="str">
        <f t="shared" si="4"/>
        <v/>
      </c>
      <c r="G126" s="43"/>
      <c r="H126" s="44" t="s">
        <v>161</v>
      </c>
      <c r="J126" s="114" t="s">
        <v>159</v>
      </c>
      <c r="K126" s="43"/>
      <c r="L126" s="43"/>
      <c r="M126" s="140"/>
      <c r="O126" s="113"/>
    </row>
    <row r="127" spans="1:15" x14ac:dyDescent="0.25">
      <c r="A127" s="29" t="s">
        <v>159</v>
      </c>
      <c r="B127" s="37" t="s">
        <v>162</v>
      </c>
      <c r="D127" s="31" t="s">
        <v>163</v>
      </c>
      <c r="E127" s="43" t="str">
        <f t="shared" si="5"/>
        <v/>
      </c>
      <c r="F127" s="33" t="str">
        <f t="shared" si="4"/>
        <v/>
      </c>
      <c r="G127" s="43"/>
      <c r="H127" s="45" t="s">
        <v>164</v>
      </c>
      <c r="J127" s="114" t="s">
        <v>159</v>
      </c>
      <c r="K127" s="43"/>
      <c r="L127" s="43"/>
      <c r="M127" s="140"/>
      <c r="O127" s="113"/>
    </row>
    <row r="128" spans="1:15" x14ac:dyDescent="0.25">
      <c r="A128" s="23" t="s">
        <v>159</v>
      </c>
      <c r="B128" s="38" t="s">
        <v>165</v>
      </c>
      <c r="D128" s="31" t="s">
        <v>166</v>
      </c>
      <c r="E128" s="43" t="str">
        <f t="shared" si="5"/>
        <v/>
      </c>
      <c r="F128" s="33" t="str">
        <f t="shared" si="4"/>
        <v/>
      </c>
      <c r="G128" s="43"/>
      <c r="H128" s="45" t="s">
        <v>167</v>
      </c>
      <c r="J128" s="114" t="s">
        <v>159</v>
      </c>
      <c r="K128" s="43"/>
      <c r="L128" s="43"/>
      <c r="M128" s="140"/>
      <c r="O128" s="113"/>
    </row>
    <row r="129" spans="1:15" s="42" customFormat="1" ht="15.75" thickBot="1" x14ac:dyDescent="0.3">
      <c r="A129" s="29" t="s">
        <v>159</v>
      </c>
      <c r="B129" s="39"/>
      <c r="C129" s="115"/>
      <c r="D129" s="31" t="s">
        <v>168</v>
      </c>
      <c r="E129" s="43" t="str">
        <f t="shared" si="5"/>
        <v/>
      </c>
      <c r="F129" s="33" t="str">
        <f t="shared" si="4"/>
        <v/>
      </c>
      <c r="G129" s="43"/>
      <c r="H129" s="46" t="s">
        <v>169</v>
      </c>
      <c r="I129" s="41"/>
      <c r="J129" s="40" t="s">
        <v>159</v>
      </c>
      <c r="K129" s="43"/>
      <c r="L129" s="43"/>
      <c r="M129" s="140"/>
      <c r="N129" s="113"/>
      <c r="O129" s="113"/>
    </row>
    <row r="130" spans="1:15" x14ac:dyDescent="0.25">
      <c r="A130" s="29" t="s">
        <v>159</v>
      </c>
      <c r="D130" s="31"/>
      <c r="E130" s="43" t="str">
        <f t="shared" si="5"/>
        <v/>
      </c>
      <c r="F130" s="33" t="str">
        <f t="shared" si="4"/>
        <v/>
      </c>
      <c r="G130" s="43"/>
      <c r="H130" s="47" t="s">
        <v>241</v>
      </c>
      <c r="I130" s="35" t="s">
        <v>242</v>
      </c>
      <c r="J130" s="114" t="s">
        <v>159</v>
      </c>
      <c r="K130" s="43"/>
      <c r="L130" s="43"/>
      <c r="M130" s="140"/>
      <c r="O130" s="113"/>
    </row>
    <row r="131" spans="1:15" x14ac:dyDescent="0.25">
      <c r="A131" s="23" t="s">
        <v>73</v>
      </c>
      <c r="D131" s="31" t="s">
        <v>243</v>
      </c>
      <c r="E131" s="43" t="str">
        <f t="shared" si="5"/>
        <v/>
      </c>
      <c r="F131" s="33" t="str">
        <f t="shared" si="4"/>
        <v/>
      </c>
      <c r="G131" s="43"/>
      <c r="H131" s="47" t="s">
        <v>244</v>
      </c>
      <c r="I131" s="35" t="s">
        <v>245</v>
      </c>
      <c r="J131" s="114" t="s">
        <v>159</v>
      </c>
      <c r="K131" s="43"/>
      <c r="L131" s="43"/>
      <c r="M131" s="140"/>
      <c r="O131" s="113"/>
    </row>
    <row r="132" spans="1:15" x14ac:dyDescent="0.25">
      <c r="A132" s="29" t="s">
        <v>392</v>
      </c>
      <c r="B132" s="28" t="s">
        <v>393</v>
      </c>
      <c r="C132" s="1">
        <v>3483</v>
      </c>
      <c r="D132" s="112" t="s">
        <v>172</v>
      </c>
      <c r="E132" s="43">
        <f t="shared" si="5"/>
        <v>3252</v>
      </c>
      <c r="F132" s="33">
        <f t="shared" si="4"/>
        <v>2323</v>
      </c>
      <c r="G132" s="43"/>
      <c r="H132" s="33">
        <v>2880</v>
      </c>
      <c r="I132" s="35">
        <v>12</v>
      </c>
      <c r="J132" s="33">
        <v>3484</v>
      </c>
      <c r="K132" s="43">
        <f t="shared" ref="K132:K157" si="7">H132/1.24</f>
        <v>2323</v>
      </c>
      <c r="L132" s="43"/>
      <c r="M132" s="140"/>
      <c r="O132" s="113"/>
    </row>
    <row r="133" spans="1:15" x14ac:dyDescent="0.25">
      <c r="A133" s="29" t="s">
        <v>394</v>
      </c>
      <c r="B133" s="28" t="s">
        <v>395</v>
      </c>
      <c r="C133" s="1">
        <v>3901</v>
      </c>
      <c r="D133" s="112" t="s">
        <v>172</v>
      </c>
      <c r="E133" s="43">
        <f t="shared" si="5"/>
        <v>3641</v>
      </c>
      <c r="F133" s="33">
        <f t="shared" si="4"/>
        <v>2601</v>
      </c>
      <c r="G133" s="43"/>
      <c r="H133" s="33">
        <v>3225</v>
      </c>
      <c r="I133" s="35">
        <v>14.4</v>
      </c>
      <c r="J133" s="33">
        <v>3901</v>
      </c>
      <c r="K133" s="43">
        <f t="shared" si="7"/>
        <v>2601</v>
      </c>
      <c r="L133" s="43"/>
      <c r="M133" s="140"/>
      <c r="O133" s="113"/>
    </row>
    <row r="134" spans="1:15" x14ac:dyDescent="0.25">
      <c r="A134" s="29" t="s">
        <v>396</v>
      </c>
      <c r="B134" s="28" t="s">
        <v>397</v>
      </c>
      <c r="C134" s="1">
        <f>4268*2</f>
        <v>8536</v>
      </c>
      <c r="D134" s="112" t="s">
        <v>172</v>
      </c>
      <c r="E134" s="43">
        <f t="shared" si="5"/>
        <v>3984</v>
      </c>
      <c r="F134" s="33">
        <f t="shared" ref="F134:F197" si="8">IF(K134=0,"",K134)</f>
        <v>2846</v>
      </c>
      <c r="G134" s="43"/>
      <c r="H134" s="33">
        <v>3529</v>
      </c>
      <c r="I134" s="35">
        <v>16</v>
      </c>
      <c r="J134" s="33">
        <v>4269</v>
      </c>
      <c r="K134" s="43">
        <f t="shared" si="7"/>
        <v>2846</v>
      </c>
      <c r="L134" s="43"/>
      <c r="M134" s="140"/>
      <c r="O134" s="113"/>
    </row>
    <row r="135" spans="1:15" x14ac:dyDescent="0.25">
      <c r="A135" s="29" t="s">
        <v>398</v>
      </c>
      <c r="B135" s="28" t="s">
        <v>399</v>
      </c>
      <c r="C135" s="1">
        <v>4980</v>
      </c>
      <c r="D135" s="112" t="s">
        <v>172</v>
      </c>
      <c r="E135" s="43">
        <f t="shared" ref="E135:E198" si="9">IF(K135&lt;=0,"",K135*E$2)</f>
        <v>4648</v>
      </c>
      <c r="F135" s="33">
        <f t="shared" si="8"/>
        <v>3320</v>
      </c>
      <c r="G135" s="43"/>
      <c r="H135" s="33">
        <v>4117</v>
      </c>
      <c r="I135" s="35">
        <v>16</v>
      </c>
      <c r="J135" s="33">
        <v>4980</v>
      </c>
      <c r="K135" s="43">
        <f t="shared" si="7"/>
        <v>3320</v>
      </c>
      <c r="L135" s="43"/>
      <c r="M135" s="140"/>
      <c r="O135" s="113"/>
    </row>
    <row r="136" spans="1:15" x14ac:dyDescent="0.25">
      <c r="A136" s="29" t="s">
        <v>400</v>
      </c>
      <c r="B136" s="28" t="s">
        <v>401</v>
      </c>
      <c r="C136" s="1">
        <v>4451</v>
      </c>
      <c r="D136" s="112" t="s">
        <v>172</v>
      </c>
      <c r="E136" s="43">
        <f t="shared" si="9"/>
        <v>4155</v>
      </c>
      <c r="F136" s="33">
        <f t="shared" si="8"/>
        <v>2968</v>
      </c>
      <c r="G136" s="43"/>
      <c r="H136" s="33">
        <v>3680</v>
      </c>
      <c r="I136" s="35">
        <v>17.600000000000001</v>
      </c>
      <c r="J136" s="33">
        <v>4452</v>
      </c>
      <c r="K136" s="43">
        <f t="shared" si="7"/>
        <v>2968</v>
      </c>
      <c r="L136" s="43"/>
      <c r="M136" s="140"/>
      <c r="O136" s="113"/>
    </row>
    <row r="137" spans="1:15" x14ac:dyDescent="0.25">
      <c r="A137" s="29" t="s">
        <v>402</v>
      </c>
      <c r="B137" s="28" t="s">
        <v>403</v>
      </c>
      <c r="C137" s="1">
        <v>5413</v>
      </c>
      <c r="D137" s="112" t="s">
        <v>172</v>
      </c>
      <c r="E137" s="43">
        <f t="shared" si="9"/>
        <v>5053</v>
      </c>
      <c r="F137" s="33">
        <f t="shared" si="8"/>
        <v>3609</v>
      </c>
      <c r="G137" s="43"/>
      <c r="H137" s="33">
        <v>4475</v>
      </c>
      <c r="I137" s="35">
        <v>20</v>
      </c>
      <c r="J137" s="33">
        <v>5413</v>
      </c>
      <c r="K137" s="43">
        <f t="shared" si="7"/>
        <v>3609</v>
      </c>
      <c r="L137" s="43"/>
      <c r="M137" s="140"/>
      <c r="O137" s="113"/>
    </row>
    <row r="138" spans="1:15" x14ac:dyDescent="0.25">
      <c r="A138" s="29" t="s">
        <v>404</v>
      </c>
      <c r="B138" s="28" t="s">
        <v>405</v>
      </c>
      <c r="C138" s="1">
        <v>6604</v>
      </c>
      <c r="D138" s="112" t="s">
        <v>172</v>
      </c>
      <c r="E138" s="43">
        <f t="shared" si="9"/>
        <v>6164</v>
      </c>
      <c r="F138" s="33">
        <f t="shared" si="8"/>
        <v>4403</v>
      </c>
      <c r="G138" s="43"/>
      <c r="H138" s="33">
        <v>5460</v>
      </c>
      <c r="I138" s="35">
        <v>24</v>
      </c>
      <c r="J138" s="33">
        <v>6605</v>
      </c>
      <c r="K138" s="43">
        <f t="shared" si="7"/>
        <v>4403</v>
      </c>
      <c r="L138" s="43"/>
      <c r="M138" s="140"/>
      <c r="O138" s="113"/>
    </row>
    <row r="139" spans="1:15" x14ac:dyDescent="0.25">
      <c r="A139" s="29" t="s">
        <v>406</v>
      </c>
      <c r="B139" s="28" t="s">
        <v>407</v>
      </c>
      <c r="C139" s="1">
        <v>7795</v>
      </c>
      <c r="D139" s="112" t="s">
        <v>172</v>
      </c>
      <c r="E139" s="43">
        <f t="shared" si="9"/>
        <v>7276</v>
      </c>
      <c r="F139" s="33">
        <f t="shared" si="8"/>
        <v>5197</v>
      </c>
      <c r="G139" s="43"/>
      <c r="H139" s="33">
        <v>6444</v>
      </c>
      <c r="I139" s="35">
        <v>28</v>
      </c>
      <c r="J139" s="33">
        <v>7795</v>
      </c>
      <c r="K139" s="43">
        <f t="shared" si="7"/>
        <v>5197</v>
      </c>
      <c r="L139" s="43"/>
      <c r="M139" s="140"/>
      <c r="O139" s="113"/>
    </row>
    <row r="140" spans="1:15" x14ac:dyDescent="0.25">
      <c r="A140" s="29" t="s">
        <v>408</v>
      </c>
      <c r="B140" s="28" t="s">
        <v>409</v>
      </c>
      <c r="C140" s="1">
        <v>10226</v>
      </c>
      <c r="D140" s="112" t="s">
        <v>172</v>
      </c>
      <c r="E140" s="43">
        <f t="shared" si="9"/>
        <v>9545</v>
      </c>
      <c r="F140" s="33">
        <f t="shared" si="8"/>
        <v>6818</v>
      </c>
      <c r="G140" s="43"/>
      <c r="H140" s="33">
        <v>8454</v>
      </c>
      <c r="I140" s="35">
        <v>32</v>
      </c>
      <c r="J140" s="33">
        <v>10227</v>
      </c>
      <c r="K140" s="43">
        <f t="shared" si="7"/>
        <v>6818</v>
      </c>
      <c r="L140" s="43"/>
      <c r="M140" s="140"/>
      <c r="O140" s="113"/>
    </row>
    <row r="141" spans="1:15" x14ac:dyDescent="0.25">
      <c r="A141" s="29" t="s">
        <v>410</v>
      </c>
      <c r="B141" s="28" t="s">
        <v>411</v>
      </c>
      <c r="C141" s="1">
        <v>13558</v>
      </c>
      <c r="D141" s="112" t="s">
        <v>172</v>
      </c>
      <c r="E141" s="43">
        <f t="shared" si="9"/>
        <v>12655</v>
      </c>
      <c r="F141" s="33">
        <f t="shared" si="8"/>
        <v>9039</v>
      </c>
      <c r="G141" s="43"/>
      <c r="H141" s="33">
        <v>11208</v>
      </c>
      <c r="I141" s="35">
        <v>40</v>
      </c>
      <c r="J141" s="33">
        <v>13558</v>
      </c>
      <c r="K141" s="43">
        <f t="shared" si="7"/>
        <v>9039</v>
      </c>
      <c r="L141" s="43"/>
      <c r="M141" s="140"/>
      <c r="O141" s="113"/>
    </row>
    <row r="142" spans="1:15" x14ac:dyDescent="0.25">
      <c r="A142" s="29" t="s">
        <v>412</v>
      </c>
      <c r="B142" s="28" t="s">
        <v>413</v>
      </c>
      <c r="C142" s="1">
        <v>772</v>
      </c>
      <c r="D142" s="112" t="s">
        <v>172</v>
      </c>
      <c r="E142" s="43">
        <f t="shared" si="9"/>
        <v>721</v>
      </c>
      <c r="F142" s="33">
        <f t="shared" si="8"/>
        <v>515</v>
      </c>
      <c r="G142" s="43"/>
      <c r="H142" s="33">
        <v>639</v>
      </c>
      <c r="I142" s="35">
        <v>2.4</v>
      </c>
      <c r="J142" s="33">
        <v>773</v>
      </c>
      <c r="K142" s="43">
        <f t="shared" si="7"/>
        <v>515</v>
      </c>
      <c r="L142" s="43"/>
      <c r="M142" s="140"/>
      <c r="O142" s="113"/>
    </row>
    <row r="143" spans="1:15" x14ac:dyDescent="0.25">
      <c r="A143" s="29" t="s">
        <v>414</v>
      </c>
      <c r="B143" s="28" t="s">
        <v>415</v>
      </c>
      <c r="C143" s="1">
        <v>759</v>
      </c>
      <c r="D143" s="112" t="s">
        <v>172</v>
      </c>
      <c r="E143" s="43">
        <f t="shared" si="9"/>
        <v>708</v>
      </c>
      <c r="F143" s="33">
        <f t="shared" si="8"/>
        <v>506</v>
      </c>
      <c r="G143" s="43"/>
      <c r="H143" s="33">
        <v>628</v>
      </c>
      <c r="I143" s="35">
        <v>2.88</v>
      </c>
      <c r="J143" s="33">
        <v>760</v>
      </c>
      <c r="K143" s="43">
        <f t="shared" si="7"/>
        <v>506</v>
      </c>
      <c r="L143" s="43"/>
      <c r="M143" s="140"/>
      <c r="O143" s="113"/>
    </row>
    <row r="144" spans="1:15" x14ac:dyDescent="0.25">
      <c r="A144" s="29" t="s">
        <v>416</v>
      </c>
      <c r="B144" s="28" t="s">
        <v>417</v>
      </c>
      <c r="C144" s="1">
        <v>1006</v>
      </c>
      <c r="D144" s="112" t="s">
        <v>172</v>
      </c>
      <c r="E144" s="43">
        <f t="shared" si="9"/>
        <v>939</v>
      </c>
      <c r="F144" s="33">
        <f t="shared" si="8"/>
        <v>671</v>
      </c>
      <c r="G144" s="43"/>
      <c r="H144" s="33">
        <v>832</v>
      </c>
      <c r="I144" s="35">
        <v>3.84</v>
      </c>
      <c r="J144" s="33">
        <v>1006</v>
      </c>
      <c r="K144" s="43">
        <f t="shared" si="7"/>
        <v>671</v>
      </c>
      <c r="L144" s="43"/>
      <c r="M144" s="140"/>
      <c r="O144" s="113"/>
    </row>
    <row r="145" spans="1:15" x14ac:dyDescent="0.25">
      <c r="A145" s="29" t="s">
        <v>418</v>
      </c>
      <c r="B145" s="28" t="s">
        <v>419</v>
      </c>
      <c r="C145" s="1">
        <v>1247</v>
      </c>
      <c r="D145" s="112" t="s">
        <v>172</v>
      </c>
      <c r="E145" s="43">
        <f t="shared" si="9"/>
        <v>1163</v>
      </c>
      <c r="F145" s="33">
        <f t="shared" si="8"/>
        <v>831</v>
      </c>
      <c r="G145" s="43"/>
      <c r="H145" s="33">
        <v>1031</v>
      </c>
      <c r="I145" s="35">
        <v>3.84</v>
      </c>
      <c r="J145" s="33">
        <v>1247</v>
      </c>
      <c r="K145" s="43">
        <f t="shared" si="7"/>
        <v>831</v>
      </c>
      <c r="L145" s="43"/>
      <c r="M145" s="140"/>
      <c r="O145" s="113"/>
    </row>
    <row r="146" spans="1:15" x14ac:dyDescent="0.25">
      <c r="A146" s="29" t="s">
        <v>420</v>
      </c>
      <c r="B146" s="28" t="s">
        <v>421</v>
      </c>
      <c r="C146" s="1">
        <v>1204</v>
      </c>
      <c r="D146" s="112" t="s">
        <v>172</v>
      </c>
      <c r="E146" s="43">
        <f t="shared" si="9"/>
        <v>1124</v>
      </c>
      <c r="F146" s="33">
        <f t="shared" si="8"/>
        <v>803</v>
      </c>
      <c r="G146" s="43"/>
      <c r="H146" s="33">
        <v>996</v>
      </c>
      <c r="I146" s="35">
        <v>4.8</v>
      </c>
      <c r="J146" s="33">
        <v>1205</v>
      </c>
      <c r="K146" s="43">
        <f t="shared" si="7"/>
        <v>803</v>
      </c>
      <c r="L146" s="43"/>
      <c r="M146" s="140"/>
      <c r="O146" s="113"/>
    </row>
    <row r="147" spans="1:15" x14ac:dyDescent="0.25">
      <c r="A147" s="29" t="s">
        <v>422</v>
      </c>
      <c r="B147" s="28" t="s">
        <v>423</v>
      </c>
      <c r="C147" s="1">
        <v>1443</v>
      </c>
      <c r="D147" s="112" t="s">
        <v>172</v>
      </c>
      <c r="E147" s="43">
        <f t="shared" si="9"/>
        <v>1347</v>
      </c>
      <c r="F147" s="33">
        <f t="shared" si="8"/>
        <v>962</v>
      </c>
      <c r="G147" s="43"/>
      <c r="H147" s="33">
        <v>1193</v>
      </c>
      <c r="I147" s="35">
        <v>4.8</v>
      </c>
      <c r="J147" s="33">
        <v>1443</v>
      </c>
      <c r="K147" s="43">
        <f t="shared" si="7"/>
        <v>962</v>
      </c>
      <c r="L147" s="43"/>
      <c r="M147" s="140"/>
      <c r="O147" s="113"/>
    </row>
    <row r="148" spans="1:15" x14ac:dyDescent="0.25">
      <c r="A148" s="29" t="s">
        <v>424</v>
      </c>
      <c r="B148" s="28" t="s">
        <v>425</v>
      </c>
      <c r="C148" s="1">
        <f>1478*2</f>
        <v>2956</v>
      </c>
      <c r="D148" s="112" t="s">
        <v>172</v>
      </c>
      <c r="E148" s="43">
        <f t="shared" si="9"/>
        <v>1379</v>
      </c>
      <c r="F148" s="33">
        <f t="shared" si="8"/>
        <v>985</v>
      </c>
      <c r="G148" s="43"/>
      <c r="H148" s="33">
        <v>1222</v>
      </c>
      <c r="I148" s="35">
        <v>5.77</v>
      </c>
      <c r="J148" s="33">
        <v>1478</v>
      </c>
      <c r="K148" s="43">
        <f t="shared" si="7"/>
        <v>985</v>
      </c>
      <c r="L148" s="43"/>
      <c r="M148" s="140"/>
      <c r="O148" s="113"/>
    </row>
    <row r="149" spans="1:15" x14ac:dyDescent="0.25">
      <c r="A149" s="29" t="s">
        <v>426</v>
      </c>
      <c r="B149" s="28" t="s">
        <v>427</v>
      </c>
      <c r="C149" s="1">
        <v>1795</v>
      </c>
      <c r="D149" s="112" t="s">
        <v>172</v>
      </c>
      <c r="E149" s="43">
        <f t="shared" si="9"/>
        <v>1676</v>
      </c>
      <c r="F149" s="33">
        <f t="shared" si="8"/>
        <v>1197</v>
      </c>
      <c r="G149" s="43"/>
      <c r="H149" s="33">
        <v>1484</v>
      </c>
      <c r="I149" s="35">
        <v>5.77</v>
      </c>
      <c r="J149" s="33">
        <v>1795</v>
      </c>
      <c r="K149" s="43">
        <f t="shared" si="7"/>
        <v>1197</v>
      </c>
      <c r="L149" s="43"/>
      <c r="M149" s="140"/>
      <c r="O149" s="113"/>
    </row>
    <row r="150" spans="1:15" x14ac:dyDescent="0.25">
      <c r="A150" s="29" t="s">
        <v>428</v>
      </c>
      <c r="B150" s="28" t="s">
        <v>429</v>
      </c>
      <c r="C150" s="1">
        <v>2077</v>
      </c>
      <c r="D150" s="112" t="s">
        <v>172</v>
      </c>
      <c r="E150" s="43">
        <f t="shared" si="9"/>
        <v>1939</v>
      </c>
      <c r="F150" s="33">
        <f t="shared" si="8"/>
        <v>1385</v>
      </c>
      <c r="G150" s="43"/>
      <c r="H150" s="33">
        <v>1717</v>
      </c>
      <c r="I150" s="35">
        <v>6.73</v>
      </c>
      <c r="J150" s="33">
        <v>2077</v>
      </c>
      <c r="K150" s="43">
        <f t="shared" si="7"/>
        <v>1385</v>
      </c>
      <c r="L150" s="43"/>
      <c r="M150" s="140"/>
      <c r="O150" s="113"/>
    </row>
    <row r="151" spans="1:15" x14ac:dyDescent="0.25">
      <c r="A151" s="29" t="s">
        <v>430</v>
      </c>
      <c r="B151" s="28" t="s">
        <v>431</v>
      </c>
      <c r="C151" s="1">
        <v>2078</v>
      </c>
      <c r="D151" s="112" t="s">
        <v>172</v>
      </c>
      <c r="E151" s="43">
        <f t="shared" si="9"/>
        <v>1939</v>
      </c>
      <c r="F151" s="33">
        <f t="shared" si="8"/>
        <v>1385</v>
      </c>
      <c r="G151" s="43"/>
      <c r="H151" s="33">
        <v>1718</v>
      </c>
      <c r="I151" s="35">
        <v>6.73</v>
      </c>
      <c r="J151" s="33">
        <v>2078</v>
      </c>
      <c r="K151" s="43">
        <f t="shared" si="7"/>
        <v>1385</v>
      </c>
      <c r="L151" s="43"/>
      <c r="M151" s="140"/>
      <c r="O151" s="113"/>
    </row>
    <row r="152" spans="1:15" x14ac:dyDescent="0.25">
      <c r="A152" s="29" t="s">
        <v>432</v>
      </c>
      <c r="B152" s="28" t="s">
        <v>433</v>
      </c>
      <c r="C152" s="1">
        <v>2012</v>
      </c>
      <c r="D152" s="112" t="s">
        <v>172</v>
      </c>
      <c r="E152" s="43">
        <f t="shared" si="9"/>
        <v>1879</v>
      </c>
      <c r="F152" s="33">
        <f t="shared" si="8"/>
        <v>1342</v>
      </c>
      <c r="G152" s="43"/>
      <c r="H152" s="33">
        <v>1664</v>
      </c>
      <c r="I152" s="35">
        <v>7.69</v>
      </c>
      <c r="J152" s="33">
        <v>2013</v>
      </c>
      <c r="K152" s="43">
        <f t="shared" si="7"/>
        <v>1342</v>
      </c>
      <c r="L152" s="43"/>
      <c r="M152" s="140"/>
      <c r="O152" s="113"/>
    </row>
    <row r="153" spans="1:15" x14ac:dyDescent="0.25">
      <c r="A153" s="29" t="s">
        <v>434</v>
      </c>
      <c r="B153" s="28" t="s">
        <v>435</v>
      </c>
      <c r="C153" s="1">
        <v>2266</v>
      </c>
      <c r="D153" s="112" t="s">
        <v>172</v>
      </c>
      <c r="E153" s="43">
        <f t="shared" si="9"/>
        <v>2115</v>
      </c>
      <c r="F153" s="33">
        <f t="shared" si="8"/>
        <v>1511</v>
      </c>
      <c r="G153" s="43"/>
      <c r="H153" s="33">
        <v>1874</v>
      </c>
      <c r="I153" s="35">
        <v>7.69</v>
      </c>
      <c r="J153" s="33">
        <v>2267</v>
      </c>
      <c r="K153" s="43">
        <f t="shared" si="7"/>
        <v>1511</v>
      </c>
      <c r="L153" s="43"/>
      <c r="M153" s="140"/>
      <c r="O153" s="113"/>
    </row>
    <row r="154" spans="1:15" x14ac:dyDescent="0.25">
      <c r="A154" s="29" t="s">
        <v>436</v>
      </c>
      <c r="B154" s="28" t="s">
        <v>437</v>
      </c>
      <c r="C154" s="1">
        <v>2468</v>
      </c>
      <c r="D154" s="112" t="s">
        <v>172</v>
      </c>
      <c r="E154" s="43">
        <f t="shared" si="9"/>
        <v>2304</v>
      </c>
      <c r="F154" s="33">
        <f t="shared" si="8"/>
        <v>1646</v>
      </c>
      <c r="G154" s="43"/>
      <c r="H154" s="33">
        <v>2041</v>
      </c>
      <c r="I154" s="35">
        <v>9.61</v>
      </c>
      <c r="J154" s="33">
        <v>2469</v>
      </c>
      <c r="K154" s="43">
        <f t="shared" si="7"/>
        <v>1646</v>
      </c>
      <c r="L154" s="43"/>
      <c r="M154" s="140"/>
      <c r="O154" s="113"/>
    </row>
    <row r="155" spans="1:15" x14ac:dyDescent="0.25">
      <c r="A155" s="29" t="s">
        <v>438</v>
      </c>
      <c r="B155" s="28" t="s">
        <v>439</v>
      </c>
      <c r="C155" s="1">
        <v>2947</v>
      </c>
      <c r="D155" s="112" t="s">
        <v>172</v>
      </c>
      <c r="E155" s="43">
        <f t="shared" si="9"/>
        <v>2751</v>
      </c>
      <c r="F155" s="33">
        <f t="shared" si="8"/>
        <v>1965</v>
      </c>
      <c r="G155" s="43"/>
      <c r="H155" s="33">
        <v>2437</v>
      </c>
      <c r="I155" s="35">
        <v>9.61</v>
      </c>
      <c r="J155" s="33">
        <v>2948</v>
      </c>
      <c r="K155" s="43">
        <f t="shared" si="7"/>
        <v>1965</v>
      </c>
      <c r="L155" s="43"/>
      <c r="M155" s="140"/>
      <c r="O155" s="113"/>
    </row>
    <row r="156" spans="1:15" x14ac:dyDescent="0.25">
      <c r="A156" s="29" t="s">
        <v>440</v>
      </c>
      <c r="B156" s="28" t="s">
        <v>441</v>
      </c>
      <c r="C156" s="1">
        <v>2954</v>
      </c>
      <c r="D156" s="112" t="s">
        <v>172</v>
      </c>
      <c r="E156" s="43">
        <f t="shared" si="9"/>
        <v>2757</v>
      </c>
      <c r="F156" s="33">
        <f t="shared" si="8"/>
        <v>1969</v>
      </c>
      <c r="G156" s="43"/>
      <c r="H156" s="33">
        <v>2442</v>
      </c>
      <c r="I156" s="35">
        <v>11.5</v>
      </c>
      <c r="J156" s="33">
        <v>2954</v>
      </c>
      <c r="K156" s="43">
        <f t="shared" si="7"/>
        <v>1969</v>
      </c>
      <c r="L156" s="43"/>
      <c r="M156" s="140"/>
      <c r="O156" s="113"/>
    </row>
    <row r="157" spans="1:15" ht="15.75" thickBot="1" x14ac:dyDescent="0.3">
      <c r="A157" s="29" t="s">
        <v>442</v>
      </c>
      <c r="B157" s="28" t="s">
        <v>443</v>
      </c>
      <c r="C157" s="1">
        <v>3521</v>
      </c>
      <c r="D157" s="112" t="s">
        <v>172</v>
      </c>
      <c r="E157" s="43">
        <f t="shared" si="9"/>
        <v>3287</v>
      </c>
      <c r="F157" s="33">
        <f t="shared" si="8"/>
        <v>2348</v>
      </c>
      <c r="G157" s="43"/>
      <c r="H157" s="33">
        <v>2911</v>
      </c>
      <c r="I157" s="35">
        <v>11.5</v>
      </c>
      <c r="J157" s="33">
        <v>3521</v>
      </c>
      <c r="K157" s="43">
        <f t="shared" si="7"/>
        <v>2348</v>
      </c>
      <c r="L157" s="43"/>
      <c r="M157" s="140"/>
      <c r="O157" s="113"/>
    </row>
    <row r="158" spans="1:15" x14ac:dyDescent="0.25">
      <c r="A158" s="29" t="s">
        <v>159</v>
      </c>
      <c r="B158" s="30"/>
      <c r="D158" s="31" t="s">
        <v>160</v>
      </c>
      <c r="E158" s="43" t="str">
        <f t="shared" si="9"/>
        <v/>
      </c>
      <c r="F158" s="33" t="str">
        <f t="shared" si="8"/>
        <v/>
      </c>
      <c r="G158" s="43"/>
      <c r="H158" s="44" t="s">
        <v>161</v>
      </c>
      <c r="J158" s="114" t="s">
        <v>159</v>
      </c>
      <c r="K158" s="43"/>
      <c r="L158" s="43"/>
      <c r="M158" s="140"/>
      <c r="O158" s="113"/>
    </row>
    <row r="159" spans="1:15" x14ac:dyDescent="0.25">
      <c r="A159" s="29" t="s">
        <v>159</v>
      </c>
      <c r="B159" s="37" t="s">
        <v>162</v>
      </c>
      <c r="D159" s="31" t="s">
        <v>163</v>
      </c>
      <c r="E159" s="43" t="str">
        <f t="shared" si="9"/>
        <v/>
      </c>
      <c r="F159" s="33" t="str">
        <f t="shared" si="8"/>
        <v/>
      </c>
      <c r="G159" s="43"/>
      <c r="H159" s="45" t="s">
        <v>164</v>
      </c>
      <c r="J159" s="114" t="s">
        <v>159</v>
      </c>
      <c r="K159" s="43"/>
      <c r="L159" s="43"/>
      <c r="M159" s="140"/>
      <c r="O159" s="113"/>
    </row>
    <row r="160" spans="1:15" x14ac:dyDescent="0.25">
      <c r="A160" s="23" t="s">
        <v>159</v>
      </c>
      <c r="B160" s="38" t="s">
        <v>165</v>
      </c>
      <c r="D160" s="31" t="s">
        <v>166</v>
      </c>
      <c r="E160" s="43" t="str">
        <f t="shared" si="9"/>
        <v/>
      </c>
      <c r="F160" s="33" t="str">
        <f t="shared" si="8"/>
        <v/>
      </c>
      <c r="G160" s="43"/>
      <c r="H160" s="45" t="s">
        <v>167</v>
      </c>
      <c r="J160" s="114" t="s">
        <v>159</v>
      </c>
      <c r="K160" s="43"/>
      <c r="L160" s="43"/>
      <c r="M160" s="140"/>
      <c r="O160" s="113"/>
    </row>
    <row r="161" spans="1:15" s="42" customFormat="1" ht="15.75" thickBot="1" x14ac:dyDescent="0.3">
      <c r="A161" s="29" t="s">
        <v>159</v>
      </c>
      <c r="B161" s="39"/>
      <c r="C161" s="115"/>
      <c r="D161" s="31" t="s">
        <v>168</v>
      </c>
      <c r="E161" s="43" t="str">
        <f t="shared" si="9"/>
        <v/>
      </c>
      <c r="F161" s="33" t="str">
        <f t="shared" si="8"/>
        <v/>
      </c>
      <c r="G161" s="43"/>
      <c r="H161" s="46" t="s">
        <v>169</v>
      </c>
      <c r="I161" s="41"/>
      <c r="J161" s="40" t="s">
        <v>159</v>
      </c>
      <c r="K161" s="43"/>
      <c r="L161" s="43"/>
      <c r="M161" s="140"/>
      <c r="N161" s="113"/>
      <c r="O161" s="113"/>
    </row>
    <row r="162" spans="1:15" x14ac:dyDescent="0.25">
      <c r="A162" s="29" t="s">
        <v>159</v>
      </c>
      <c r="D162" s="31"/>
      <c r="E162" s="43" t="str">
        <f t="shared" si="9"/>
        <v/>
      </c>
      <c r="F162" s="33" t="str">
        <f t="shared" si="8"/>
        <v/>
      </c>
      <c r="G162" s="43"/>
      <c r="H162" s="47" t="s">
        <v>241</v>
      </c>
      <c r="I162" s="35" t="s">
        <v>242</v>
      </c>
      <c r="J162" s="114" t="s">
        <v>159</v>
      </c>
      <c r="K162" s="43"/>
      <c r="L162" s="43"/>
      <c r="M162" s="140"/>
      <c r="O162" s="113"/>
    </row>
    <row r="163" spans="1:15" x14ac:dyDescent="0.25">
      <c r="A163" s="23" t="s">
        <v>73</v>
      </c>
      <c r="D163" s="31" t="s">
        <v>243</v>
      </c>
      <c r="E163" s="43" t="str">
        <f t="shared" si="9"/>
        <v/>
      </c>
      <c r="F163" s="33" t="str">
        <f t="shared" si="8"/>
        <v/>
      </c>
      <c r="G163" s="43"/>
      <c r="H163" s="47" t="s">
        <v>244</v>
      </c>
      <c r="I163" s="35" t="s">
        <v>245</v>
      </c>
      <c r="J163" s="114" t="s">
        <v>159</v>
      </c>
      <c r="K163" s="43"/>
      <c r="L163" s="43"/>
      <c r="M163" s="140"/>
      <c r="O163" s="113"/>
    </row>
    <row r="164" spans="1:15" x14ac:dyDescent="0.25">
      <c r="A164" s="29" t="s">
        <v>444</v>
      </c>
      <c r="B164" s="28" t="s">
        <v>445</v>
      </c>
      <c r="C164" s="1">
        <v>3781</v>
      </c>
      <c r="D164" s="112" t="s">
        <v>172</v>
      </c>
      <c r="E164" s="43">
        <f t="shared" si="9"/>
        <v>3529</v>
      </c>
      <c r="F164" s="33">
        <f t="shared" si="8"/>
        <v>2521</v>
      </c>
      <c r="G164" s="43"/>
      <c r="H164" s="33">
        <v>3126</v>
      </c>
      <c r="I164" s="35">
        <v>14.4</v>
      </c>
      <c r="J164" s="33">
        <v>3781</v>
      </c>
      <c r="K164" s="43">
        <f t="shared" ref="K164:K199" si="10">H164/1.24</f>
        <v>2521</v>
      </c>
      <c r="L164" s="43"/>
      <c r="M164" s="141"/>
      <c r="O164" s="113"/>
    </row>
    <row r="165" spans="1:15" x14ac:dyDescent="0.25">
      <c r="A165" s="29" t="s">
        <v>446</v>
      </c>
      <c r="B165" s="28" t="s">
        <v>447</v>
      </c>
      <c r="C165" s="1">
        <v>4515</v>
      </c>
      <c r="D165" s="112" t="s">
        <v>172</v>
      </c>
      <c r="E165" s="43">
        <f t="shared" si="9"/>
        <v>4214</v>
      </c>
      <c r="F165" s="33">
        <f t="shared" si="8"/>
        <v>3010</v>
      </c>
      <c r="G165" s="43"/>
      <c r="H165" s="33">
        <v>3733</v>
      </c>
      <c r="I165" s="35">
        <v>14.4</v>
      </c>
      <c r="J165" s="33">
        <v>4516</v>
      </c>
      <c r="K165" s="43">
        <f t="shared" si="10"/>
        <v>3010</v>
      </c>
      <c r="L165" s="43"/>
      <c r="M165" s="141"/>
      <c r="O165" s="113"/>
    </row>
    <row r="166" spans="1:15" x14ac:dyDescent="0.25">
      <c r="A166" s="29" t="s">
        <v>448</v>
      </c>
      <c r="B166" s="28" t="s">
        <v>449</v>
      </c>
      <c r="C166" s="1">
        <v>7304</v>
      </c>
      <c r="D166" s="112" t="s">
        <v>172</v>
      </c>
      <c r="E166" s="43">
        <f t="shared" si="9"/>
        <v>6817</v>
      </c>
      <c r="F166" s="33">
        <f t="shared" si="8"/>
        <v>4869</v>
      </c>
      <c r="G166" s="43"/>
      <c r="H166" s="33">
        <v>6038</v>
      </c>
      <c r="I166" s="35">
        <v>19.2</v>
      </c>
      <c r="J166" s="33">
        <v>7304</v>
      </c>
      <c r="K166" s="43">
        <f t="shared" si="10"/>
        <v>4869</v>
      </c>
      <c r="L166" s="43"/>
      <c r="M166" s="141"/>
      <c r="O166" s="113"/>
    </row>
    <row r="167" spans="1:15" x14ac:dyDescent="0.25">
      <c r="A167" s="29" t="s">
        <v>450</v>
      </c>
      <c r="B167" s="28" t="s">
        <v>451</v>
      </c>
      <c r="C167" s="1">
        <v>4716</v>
      </c>
      <c r="D167" s="112" t="s">
        <v>172</v>
      </c>
      <c r="E167" s="43">
        <f t="shared" si="9"/>
        <v>4402</v>
      </c>
      <c r="F167" s="33">
        <f t="shared" si="8"/>
        <v>3144</v>
      </c>
      <c r="G167" s="43"/>
      <c r="H167" s="33">
        <v>3899</v>
      </c>
      <c r="I167" s="35">
        <v>19.2</v>
      </c>
      <c r="J167" s="33">
        <v>4717</v>
      </c>
      <c r="K167" s="43">
        <f t="shared" si="10"/>
        <v>3144</v>
      </c>
      <c r="L167" s="43"/>
      <c r="M167" s="141"/>
      <c r="O167" s="113"/>
    </row>
    <row r="168" spans="1:15" x14ac:dyDescent="0.25">
      <c r="A168" s="29" t="s">
        <v>452</v>
      </c>
      <c r="B168" s="28" t="s">
        <v>453</v>
      </c>
      <c r="C168" s="1">
        <v>6320</v>
      </c>
      <c r="D168" s="112" t="s">
        <v>172</v>
      </c>
      <c r="E168" s="43">
        <f t="shared" si="9"/>
        <v>5900</v>
      </c>
      <c r="F168" s="33">
        <f t="shared" si="8"/>
        <v>4214</v>
      </c>
      <c r="G168" s="43"/>
      <c r="H168" s="33">
        <v>5225</v>
      </c>
      <c r="I168" s="35">
        <v>24</v>
      </c>
      <c r="J168" s="33">
        <v>6321</v>
      </c>
      <c r="K168" s="43">
        <f t="shared" si="10"/>
        <v>4214</v>
      </c>
      <c r="L168" s="43"/>
      <c r="M168" s="141"/>
      <c r="O168" s="113"/>
    </row>
    <row r="169" spans="1:15" x14ac:dyDescent="0.25">
      <c r="A169" s="29" t="s">
        <v>454</v>
      </c>
      <c r="B169" s="28" t="s">
        <v>455</v>
      </c>
      <c r="C169" s="1">
        <v>7832</v>
      </c>
      <c r="D169" s="112" t="s">
        <v>172</v>
      </c>
      <c r="E169" s="43">
        <f t="shared" si="9"/>
        <v>7311</v>
      </c>
      <c r="F169" s="33">
        <f t="shared" si="8"/>
        <v>5222</v>
      </c>
      <c r="G169" s="43"/>
      <c r="H169" s="33">
        <v>6475</v>
      </c>
      <c r="I169" s="35">
        <v>28.8</v>
      </c>
      <c r="J169" s="33">
        <v>7833</v>
      </c>
      <c r="K169" s="43">
        <f t="shared" si="10"/>
        <v>5222</v>
      </c>
      <c r="L169" s="43"/>
      <c r="M169" s="141"/>
      <c r="O169" s="113"/>
    </row>
    <row r="170" spans="1:15" x14ac:dyDescent="0.25">
      <c r="A170" s="29" t="s">
        <v>456</v>
      </c>
      <c r="B170" s="28" t="s">
        <v>457</v>
      </c>
      <c r="C170" s="1">
        <v>13308</v>
      </c>
      <c r="D170" s="112" t="s">
        <v>172</v>
      </c>
      <c r="E170" s="43">
        <f t="shared" si="9"/>
        <v>12422</v>
      </c>
      <c r="F170" s="33">
        <f t="shared" si="8"/>
        <v>8873</v>
      </c>
      <c r="G170" s="43"/>
      <c r="H170" s="33">
        <v>11002</v>
      </c>
      <c r="I170" s="35">
        <v>38.4</v>
      </c>
      <c r="J170" s="33">
        <v>13309</v>
      </c>
      <c r="K170" s="43">
        <f t="shared" si="10"/>
        <v>8873</v>
      </c>
      <c r="L170" s="43"/>
      <c r="M170" s="141"/>
      <c r="O170" s="113"/>
    </row>
    <row r="171" spans="1:15" x14ac:dyDescent="0.25">
      <c r="A171" s="29" t="s">
        <v>458</v>
      </c>
      <c r="B171" s="28" t="s">
        <v>459</v>
      </c>
      <c r="C171" s="1">
        <v>18106</v>
      </c>
      <c r="D171" s="112" t="s">
        <v>172</v>
      </c>
      <c r="E171" s="43">
        <f t="shared" si="9"/>
        <v>16899</v>
      </c>
      <c r="F171" s="33">
        <f t="shared" si="8"/>
        <v>12071</v>
      </c>
      <c r="G171" s="43"/>
      <c r="H171" s="33">
        <v>14968</v>
      </c>
      <c r="I171" s="35">
        <v>48</v>
      </c>
      <c r="J171" s="33">
        <v>18106</v>
      </c>
      <c r="K171" s="43">
        <f t="shared" si="10"/>
        <v>12071</v>
      </c>
      <c r="L171" s="43"/>
      <c r="M171" s="141"/>
      <c r="O171" s="113"/>
    </row>
    <row r="172" spans="1:15" x14ac:dyDescent="0.25">
      <c r="A172" s="29" t="s">
        <v>460</v>
      </c>
      <c r="B172" s="28" t="s">
        <v>461</v>
      </c>
      <c r="C172" s="1">
        <v>1025</v>
      </c>
      <c r="D172" s="112" t="s">
        <v>172</v>
      </c>
      <c r="E172" s="43">
        <f t="shared" si="9"/>
        <v>958</v>
      </c>
      <c r="F172" s="33">
        <f t="shared" si="8"/>
        <v>684</v>
      </c>
      <c r="G172" s="43"/>
      <c r="H172" s="33">
        <v>848</v>
      </c>
      <c r="I172" s="35">
        <v>3</v>
      </c>
      <c r="J172" s="33">
        <v>1026</v>
      </c>
      <c r="K172" s="43">
        <f t="shared" si="10"/>
        <v>684</v>
      </c>
      <c r="L172" s="43"/>
      <c r="M172" s="141"/>
      <c r="O172" s="113"/>
    </row>
    <row r="173" spans="1:15" x14ac:dyDescent="0.25">
      <c r="A173" s="29" t="s">
        <v>462</v>
      </c>
      <c r="B173" s="28" t="s">
        <v>463</v>
      </c>
      <c r="C173" s="1">
        <v>970</v>
      </c>
      <c r="D173" s="112" t="s">
        <v>172</v>
      </c>
      <c r="E173" s="43">
        <f t="shared" si="9"/>
        <v>906</v>
      </c>
      <c r="F173" s="33">
        <f t="shared" si="8"/>
        <v>647</v>
      </c>
      <c r="G173" s="43"/>
      <c r="H173" s="33">
        <v>802</v>
      </c>
      <c r="I173" s="35">
        <v>3.6</v>
      </c>
      <c r="J173" s="33">
        <v>970</v>
      </c>
      <c r="K173" s="43">
        <f t="shared" si="10"/>
        <v>647</v>
      </c>
      <c r="L173" s="43"/>
      <c r="M173" s="141"/>
      <c r="O173" s="113"/>
    </row>
    <row r="174" spans="1:15" x14ac:dyDescent="0.25">
      <c r="A174" s="29" t="s">
        <v>464</v>
      </c>
      <c r="B174" s="28" t="s">
        <v>465</v>
      </c>
      <c r="C174" s="1">
        <v>1544</v>
      </c>
      <c r="D174" s="112" t="s">
        <v>172</v>
      </c>
      <c r="E174" s="43">
        <f t="shared" si="9"/>
        <v>1442</v>
      </c>
      <c r="F174" s="33">
        <f t="shared" si="8"/>
        <v>1030</v>
      </c>
      <c r="G174" s="43"/>
      <c r="H174" s="33">
        <v>1277</v>
      </c>
      <c r="I174" s="35">
        <v>3.6</v>
      </c>
      <c r="J174" s="33">
        <v>1545</v>
      </c>
      <c r="K174" s="43">
        <f t="shared" si="10"/>
        <v>1030</v>
      </c>
      <c r="L174" s="43"/>
      <c r="M174" s="141"/>
      <c r="O174" s="113"/>
    </row>
    <row r="175" spans="1:15" x14ac:dyDescent="0.25">
      <c r="A175" s="29" t="s">
        <v>466</v>
      </c>
      <c r="B175" s="28" t="s">
        <v>467</v>
      </c>
      <c r="C175" s="1">
        <v>1437</v>
      </c>
      <c r="D175" s="112" t="s">
        <v>172</v>
      </c>
      <c r="E175" s="43">
        <f t="shared" si="9"/>
        <v>1341</v>
      </c>
      <c r="F175" s="33">
        <f t="shared" si="8"/>
        <v>958</v>
      </c>
      <c r="G175" s="43"/>
      <c r="H175" s="33">
        <v>1188</v>
      </c>
      <c r="I175" s="35">
        <v>4.8</v>
      </c>
      <c r="J175" s="33">
        <v>1437</v>
      </c>
      <c r="K175" s="43">
        <f t="shared" si="10"/>
        <v>958</v>
      </c>
      <c r="L175" s="43"/>
      <c r="M175" s="141"/>
      <c r="O175" s="113"/>
    </row>
    <row r="176" spans="1:15" x14ac:dyDescent="0.25">
      <c r="A176" s="29" t="s">
        <v>468</v>
      </c>
      <c r="B176" s="28" t="s">
        <v>469</v>
      </c>
      <c r="C176" s="1">
        <v>1484</v>
      </c>
      <c r="D176" s="112" t="s">
        <v>172</v>
      </c>
      <c r="E176" s="43">
        <f t="shared" si="9"/>
        <v>1386</v>
      </c>
      <c r="F176" s="33">
        <f t="shared" si="8"/>
        <v>990</v>
      </c>
      <c r="G176" s="43"/>
      <c r="H176" s="33">
        <v>1227</v>
      </c>
      <c r="I176" s="35">
        <v>4.8</v>
      </c>
      <c r="J176" s="33">
        <v>1484</v>
      </c>
      <c r="K176" s="43">
        <f t="shared" si="10"/>
        <v>990</v>
      </c>
      <c r="L176" s="43"/>
      <c r="M176" s="141"/>
      <c r="O176" s="113"/>
    </row>
    <row r="177" spans="1:15" ht="15" customHeight="1" x14ac:dyDescent="0.25">
      <c r="A177" s="29" t="s">
        <v>470</v>
      </c>
      <c r="B177" s="28" t="s">
        <v>471</v>
      </c>
      <c r="C177" s="1">
        <v>1567</v>
      </c>
      <c r="D177" s="112" t="s">
        <v>172</v>
      </c>
      <c r="E177" s="43">
        <f t="shared" si="9"/>
        <v>1463</v>
      </c>
      <c r="F177" s="33">
        <f t="shared" si="8"/>
        <v>1045</v>
      </c>
      <c r="G177" s="43"/>
      <c r="H177" s="33">
        <v>1296</v>
      </c>
      <c r="I177" s="35">
        <v>5.88</v>
      </c>
      <c r="J177" s="33">
        <v>1567</v>
      </c>
      <c r="K177" s="43">
        <f t="shared" si="10"/>
        <v>1045</v>
      </c>
      <c r="L177" s="43"/>
      <c r="M177" s="141"/>
      <c r="O177" s="113"/>
    </row>
    <row r="178" spans="1:15" ht="15.75" customHeight="1" x14ac:dyDescent="0.25">
      <c r="A178" s="29" t="s">
        <v>472</v>
      </c>
      <c r="B178" s="28" t="s">
        <v>473</v>
      </c>
      <c r="C178" s="1">
        <v>2228</v>
      </c>
      <c r="D178" s="112" t="s">
        <v>172</v>
      </c>
      <c r="E178" s="43">
        <f t="shared" si="9"/>
        <v>2079</v>
      </c>
      <c r="F178" s="33">
        <f t="shared" si="8"/>
        <v>1485</v>
      </c>
      <c r="G178" s="43"/>
      <c r="H178" s="33">
        <v>1842</v>
      </c>
      <c r="I178" s="35">
        <v>6.01</v>
      </c>
      <c r="J178" s="33">
        <v>2228</v>
      </c>
      <c r="K178" s="43">
        <f t="shared" si="10"/>
        <v>1485</v>
      </c>
      <c r="L178" s="43"/>
      <c r="M178" s="141"/>
      <c r="O178" s="113"/>
    </row>
    <row r="179" spans="1:15" ht="15.75" customHeight="1" x14ac:dyDescent="0.25">
      <c r="A179" s="29" t="s">
        <v>474</v>
      </c>
      <c r="B179" s="28" t="s">
        <v>475</v>
      </c>
      <c r="C179" s="1">
        <v>2668</v>
      </c>
      <c r="D179" s="112" t="s">
        <v>172</v>
      </c>
      <c r="E179" s="43">
        <f t="shared" si="9"/>
        <v>2491</v>
      </c>
      <c r="F179" s="33">
        <f t="shared" si="8"/>
        <v>1779</v>
      </c>
      <c r="G179" s="43"/>
      <c r="H179" s="33">
        <v>2206</v>
      </c>
      <c r="I179" s="35">
        <v>7.21</v>
      </c>
      <c r="J179" s="33">
        <v>2669</v>
      </c>
      <c r="K179" s="43">
        <f t="shared" si="10"/>
        <v>1779</v>
      </c>
      <c r="L179" s="43"/>
      <c r="M179" s="141"/>
      <c r="O179" s="113"/>
    </row>
    <row r="180" spans="1:15" ht="15" customHeight="1" x14ac:dyDescent="0.25">
      <c r="A180" s="29" t="s">
        <v>476</v>
      </c>
      <c r="B180" s="28" t="s">
        <v>477</v>
      </c>
      <c r="C180" s="1">
        <v>2266</v>
      </c>
      <c r="D180" s="112" t="s">
        <v>172</v>
      </c>
      <c r="E180" s="43">
        <f t="shared" si="9"/>
        <v>2115</v>
      </c>
      <c r="F180" s="33">
        <f t="shared" si="8"/>
        <v>1511</v>
      </c>
      <c r="G180" s="43"/>
      <c r="H180" s="33">
        <v>1874</v>
      </c>
      <c r="I180" s="35">
        <v>7.07</v>
      </c>
      <c r="J180" s="33">
        <v>2267</v>
      </c>
      <c r="K180" s="43">
        <f t="shared" si="10"/>
        <v>1511</v>
      </c>
      <c r="L180" s="43"/>
      <c r="M180" s="141"/>
      <c r="O180" s="113"/>
    </row>
    <row r="181" spans="1:15" x14ac:dyDescent="0.25">
      <c r="A181" s="29" t="s">
        <v>478</v>
      </c>
      <c r="B181" s="28" t="s">
        <v>479</v>
      </c>
      <c r="C181" s="1">
        <v>2046</v>
      </c>
      <c r="D181" s="112" t="s">
        <v>172</v>
      </c>
      <c r="E181" s="43">
        <f t="shared" si="9"/>
        <v>1911</v>
      </c>
      <c r="F181" s="33">
        <f t="shared" si="8"/>
        <v>1365</v>
      </c>
      <c r="G181" s="43"/>
      <c r="H181" s="33">
        <v>1692</v>
      </c>
      <c r="I181" s="35">
        <v>8.41</v>
      </c>
      <c r="J181" s="33">
        <v>2047</v>
      </c>
      <c r="K181" s="43">
        <f t="shared" si="10"/>
        <v>1365</v>
      </c>
      <c r="L181" s="43"/>
      <c r="M181" s="141"/>
      <c r="O181" s="113"/>
    </row>
    <row r="182" spans="1:15" x14ac:dyDescent="0.25">
      <c r="A182" s="29" t="s">
        <v>480</v>
      </c>
      <c r="B182" s="28" t="s">
        <v>481</v>
      </c>
      <c r="C182" s="1">
        <v>2668</v>
      </c>
      <c r="D182" s="112" t="s">
        <v>172</v>
      </c>
      <c r="E182" s="43">
        <f t="shared" si="9"/>
        <v>2491</v>
      </c>
      <c r="F182" s="33">
        <f t="shared" si="8"/>
        <v>1779</v>
      </c>
      <c r="G182" s="43"/>
      <c r="H182" s="33">
        <v>2206</v>
      </c>
      <c r="I182" s="35">
        <v>8.41</v>
      </c>
      <c r="J182" s="33">
        <v>2669</v>
      </c>
      <c r="K182" s="43">
        <f t="shared" si="10"/>
        <v>1779</v>
      </c>
      <c r="L182" s="43"/>
      <c r="M182" s="141"/>
      <c r="O182" s="113"/>
    </row>
    <row r="183" spans="1:15" x14ac:dyDescent="0.25">
      <c r="A183" s="29" t="s">
        <v>482</v>
      </c>
      <c r="B183" s="28" t="s">
        <v>483</v>
      </c>
      <c r="C183" s="1">
        <v>2543</v>
      </c>
      <c r="D183" s="112" t="s">
        <v>172</v>
      </c>
      <c r="E183" s="43">
        <f t="shared" si="9"/>
        <v>2374</v>
      </c>
      <c r="F183" s="33">
        <f t="shared" si="8"/>
        <v>1696</v>
      </c>
      <c r="G183" s="43"/>
      <c r="H183" s="33">
        <v>2103</v>
      </c>
      <c r="I183" s="35">
        <v>9.61</v>
      </c>
      <c r="J183" s="33">
        <v>2544</v>
      </c>
      <c r="K183" s="43">
        <f t="shared" si="10"/>
        <v>1696</v>
      </c>
      <c r="L183" s="43"/>
      <c r="M183" s="141"/>
      <c r="O183" s="113"/>
    </row>
    <row r="184" spans="1:15" x14ac:dyDescent="0.25">
      <c r="A184" s="29" t="s">
        <v>484</v>
      </c>
      <c r="B184" s="28" t="s">
        <v>485</v>
      </c>
      <c r="C184" s="1">
        <v>3557</v>
      </c>
      <c r="D184" s="112" t="s">
        <v>172</v>
      </c>
      <c r="E184" s="43">
        <f t="shared" si="9"/>
        <v>3321</v>
      </c>
      <c r="F184" s="33">
        <f t="shared" si="8"/>
        <v>2372</v>
      </c>
      <c r="G184" s="43"/>
      <c r="H184" s="33">
        <v>2941</v>
      </c>
      <c r="I184" s="35">
        <v>9.61</v>
      </c>
      <c r="J184" s="33">
        <v>3558</v>
      </c>
      <c r="K184" s="43">
        <f t="shared" si="10"/>
        <v>2372</v>
      </c>
      <c r="L184" s="43"/>
      <c r="M184" s="141"/>
      <c r="O184" s="113"/>
    </row>
    <row r="185" spans="1:15" x14ac:dyDescent="0.25">
      <c r="A185" s="29" t="s">
        <v>486</v>
      </c>
      <c r="B185" s="28" t="s">
        <v>487</v>
      </c>
      <c r="C185" s="1">
        <v>3041</v>
      </c>
      <c r="D185" s="112" t="s">
        <v>172</v>
      </c>
      <c r="E185" s="43">
        <f t="shared" si="9"/>
        <v>2838</v>
      </c>
      <c r="F185" s="33">
        <f t="shared" si="8"/>
        <v>2027</v>
      </c>
      <c r="G185" s="43"/>
      <c r="H185" s="33">
        <v>2514</v>
      </c>
      <c r="I185" s="35">
        <v>12</v>
      </c>
      <c r="J185" s="33">
        <v>3041</v>
      </c>
      <c r="K185" s="43">
        <f t="shared" si="10"/>
        <v>2027</v>
      </c>
      <c r="L185" s="43"/>
      <c r="M185" s="141"/>
      <c r="O185" s="113"/>
    </row>
    <row r="186" spans="1:15" x14ac:dyDescent="0.25">
      <c r="A186" s="29" t="s">
        <v>488</v>
      </c>
      <c r="B186" s="28" t="s">
        <v>489</v>
      </c>
      <c r="C186" s="1">
        <v>3840</v>
      </c>
      <c r="D186" s="112" t="s">
        <v>172</v>
      </c>
      <c r="E186" s="43">
        <f t="shared" si="9"/>
        <v>3584</v>
      </c>
      <c r="F186" s="33">
        <f t="shared" si="8"/>
        <v>2560</v>
      </c>
      <c r="G186" s="43"/>
      <c r="H186" s="33">
        <v>3175</v>
      </c>
      <c r="I186" s="35">
        <v>12</v>
      </c>
      <c r="J186" s="33">
        <v>3841</v>
      </c>
      <c r="K186" s="43">
        <f t="shared" si="10"/>
        <v>2560</v>
      </c>
      <c r="L186" s="43"/>
      <c r="M186" s="141"/>
      <c r="O186" s="113"/>
    </row>
    <row r="187" spans="1:15" x14ac:dyDescent="0.25">
      <c r="A187" s="29" t="s">
        <v>490</v>
      </c>
      <c r="B187" s="28" t="s">
        <v>491</v>
      </c>
      <c r="C187" s="1">
        <v>3860</v>
      </c>
      <c r="D187" s="112" t="s">
        <v>172</v>
      </c>
      <c r="E187" s="43">
        <f t="shared" si="9"/>
        <v>3602</v>
      </c>
      <c r="F187" s="33">
        <f t="shared" si="8"/>
        <v>2573</v>
      </c>
      <c r="G187" s="43"/>
      <c r="H187" s="33">
        <v>3191</v>
      </c>
      <c r="I187" s="35">
        <v>14.4</v>
      </c>
      <c r="J187" s="33">
        <v>3860</v>
      </c>
      <c r="K187" s="43">
        <f t="shared" si="10"/>
        <v>2573</v>
      </c>
      <c r="L187" s="43"/>
      <c r="M187" s="141"/>
      <c r="O187" s="113"/>
    </row>
    <row r="188" spans="1:15" x14ac:dyDescent="0.25">
      <c r="A188" s="29" t="s">
        <v>492</v>
      </c>
      <c r="B188" s="28" t="s">
        <v>493</v>
      </c>
      <c r="C188" s="1">
        <v>4582</v>
      </c>
      <c r="D188" s="112" t="s">
        <v>172</v>
      </c>
      <c r="E188" s="43">
        <f t="shared" si="9"/>
        <v>4277</v>
      </c>
      <c r="F188" s="33">
        <f t="shared" si="8"/>
        <v>3055</v>
      </c>
      <c r="G188" s="43"/>
      <c r="H188" s="33">
        <v>3788</v>
      </c>
      <c r="I188" s="35">
        <v>14.4</v>
      </c>
      <c r="J188" s="33">
        <v>4582</v>
      </c>
      <c r="K188" s="43">
        <f t="shared" si="10"/>
        <v>3055</v>
      </c>
      <c r="L188" s="43"/>
      <c r="M188" s="141"/>
      <c r="O188" s="113"/>
    </row>
    <row r="189" spans="1:15" x14ac:dyDescent="0.25">
      <c r="A189" s="29" t="s">
        <v>494</v>
      </c>
      <c r="B189" s="28" t="s">
        <v>495</v>
      </c>
      <c r="C189" s="1">
        <f>4987*2</f>
        <v>9974</v>
      </c>
      <c r="D189" s="112" t="s">
        <v>172</v>
      </c>
      <c r="E189" s="43">
        <f t="shared" si="9"/>
        <v>4655</v>
      </c>
      <c r="F189" s="33">
        <f t="shared" si="8"/>
        <v>3325</v>
      </c>
      <c r="G189" s="43"/>
      <c r="H189" s="33">
        <v>4123</v>
      </c>
      <c r="I189" s="35">
        <v>18</v>
      </c>
      <c r="J189" s="33">
        <v>4988</v>
      </c>
      <c r="K189" s="43">
        <f t="shared" si="10"/>
        <v>3325</v>
      </c>
      <c r="L189" s="43"/>
      <c r="M189" s="141"/>
      <c r="O189" s="113"/>
    </row>
    <row r="190" spans="1:15" x14ac:dyDescent="0.25">
      <c r="A190" s="29" t="s">
        <v>496</v>
      </c>
      <c r="B190" s="28" t="s">
        <v>497</v>
      </c>
      <c r="C190" s="1">
        <v>5393</v>
      </c>
      <c r="D190" s="112" t="s">
        <v>172</v>
      </c>
      <c r="E190" s="43">
        <f t="shared" si="9"/>
        <v>5034</v>
      </c>
      <c r="F190" s="33">
        <f t="shared" si="8"/>
        <v>3596</v>
      </c>
      <c r="G190" s="43"/>
      <c r="H190" s="33">
        <v>4459</v>
      </c>
      <c r="I190" s="35">
        <v>18</v>
      </c>
      <c r="J190" s="33">
        <v>5394</v>
      </c>
      <c r="K190" s="43">
        <f t="shared" si="10"/>
        <v>3596</v>
      </c>
      <c r="L190" s="43"/>
      <c r="M190" s="141"/>
      <c r="O190" s="113"/>
    </row>
    <row r="191" spans="1:15" x14ac:dyDescent="0.25">
      <c r="A191" s="29" t="s">
        <v>498</v>
      </c>
      <c r="B191" s="28" t="s">
        <v>499</v>
      </c>
      <c r="C191" s="1">
        <v>5303</v>
      </c>
      <c r="D191" s="112" t="s">
        <v>172</v>
      </c>
      <c r="E191" s="43">
        <f t="shared" si="9"/>
        <v>4949</v>
      </c>
      <c r="F191" s="33">
        <f t="shared" si="8"/>
        <v>3535</v>
      </c>
      <c r="G191" s="43"/>
      <c r="H191" s="33">
        <v>4384</v>
      </c>
      <c r="I191" s="35">
        <v>19.2</v>
      </c>
      <c r="J191" s="33">
        <v>5303</v>
      </c>
      <c r="K191" s="43">
        <f t="shared" si="10"/>
        <v>3535</v>
      </c>
      <c r="L191" s="43"/>
      <c r="M191" s="141"/>
      <c r="O191" s="113"/>
    </row>
    <row r="192" spans="1:15" x14ac:dyDescent="0.25">
      <c r="A192" s="29" t="s">
        <v>500</v>
      </c>
      <c r="B192" s="28" t="s">
        <v>501</v>
      </c>
      <c r="C192" s="1">
        <v>6085</v>
      </c>
      <c r="D192" s="112" t="s">
        <v>172</v>
      </c>
      <c r="E192" s="43">
        <f t="shared" si="9"/>
        <v>5680</v>
      </c>
      <c r="F192" s="33">
        <f t="shared" si="8"/>
        <v>4057</v>
      </c>
      <c r="G192" s="43"/>
      <c r="H192" s="33">
        <v>5031</v>
      </c>
      <c r="I192" s="35">
        <v>19.2</v>
      </c>
      <c r="J192" s="33">
        <v>6086</v>
      </c>
      <c r="K192" s="43">
        <f t="shared" si="10"/>
        <v>4057</v>
      </c>
      <c r="L192" s="43"/>
      <c r="M192" s="141"/>
      <c r="O192" s="113"/>
    </row>
    <row r="193" spans="1:15" x14ac:dyDescent="0.25">
      <c r="A193" s="29" t="s">
        <v>502</v>
      </c>
      <c r="B193" s="28" t="s">
        <v>503</v>
      </c>
      <c r="C193" s="1">
        <v>8303</v>
      </c>
      <c r="D193" s="112" t="s">
        <v>172</v>
      </c>
      <c r="E193" s="43">
        <f t="shared" si="9"/>
        <v>7749</v>
      </c>
      <c r="F193" s="33">
        <f t="shared" si="8"/>
        <v>5535</v>
      </c>
      <c r="G193" s="43"/>
      <c r="H193" s="33">
        <v>6864</v>
      </c>
      <c r="I193" s="35">
        <v>22.8</v>
      </c>
      <c r="J193" s="33">
        <v>8303</v>
      </c>
      <c r="K193" s="43">
        <f t="shared" si="10"/>
        <v>5535</v>
      </c>
      <c r="L193" s="43"/>
      <c r="M193" s="141"/>
      <c r="O193" s="113"/>
    </row>
    <row r="194" spans="1:15" x14ac:dyDescent="0.25">
      <c r="A194" s="29" t="s">
        <v>504</v>
      </c>
      <c r="B194" s="28" t="s">
        <v>505</v>
      </c>
      <c r="C194" s="1">
        <f>6345*2</f>
        <v>12690</v>
      </c>
      <c r="D194" s="112" t="s">
        <v>172</v>
      </c>
      <c r="E194" s="43">
        <f t="shared" si="9"/>
        <v>5923</v>
      </c>
      <c r="F194" s="33">
        <f t="shared" si="8"/>
        <v>4231</v>
      </c>
      <c r="G194" s="43"/>
      <c r="H194" s="33">
        <v>5246</v>
      </c>
      <c r="I194" s="35">
        <v>23.55</v>
      </c>
      <c r="J194" s="33">
        <v>6346</v>
      </c>
      <c r="K194" s="43">
        <f t="shared" si="10"/>
        <v>4231</v>
      </c>
      <c r="L194" s="43"/>
      <c r="M194" s="141"/>
      <c r="O194" s="113"/>
    </row>
    <row r="195" spans="1:15" x14ac:dyDescent="0.25">
      <c r="A195" s="29" t="s">
        <v>506</v>
      </c>
      <c r="B195" s="28" t="s">
        <v>507</v>
      </c>
      <c r="C195" s="1">
        <v>7179</v>
      </c>
      <c r="D195" s="112" t="s">
        <v>172</v>
      </c>
      <c r="E195" s="43">
        <f t="shared" si="9"/>
        <v>6700</v>
      </c>
      <c r="F195" s="33">
        <f t="shared" si="8"/>
        <v>4786</v>
      </c>
      <c r="G195" s="43"/>
      <c r="H195" s="33">
        <v>5935</v>
      </c>
      <c r="I195" s="35">
        <v>24</v>
      </c>
      <c r="J195" s="33">
        <v>7179</v>
      </c>
      <c r="K195" s="43">
        <f t="shared" si="10"/>
        <v>4786</v>
      </c>
      <c r="L195" s="43"/>
      <c r="M195" s="141"/>
      <c r="O195" s="113"/>
    </row>
    <row r="196" spans="1:15" x14ac:dyDescent="0.25">
      <c r="A196" s="29" t="s">
        <v>508</v>
      </c>
      <c r="B196" s="28" t="s">
        <v>509</v>
      </c>
      <c r="C196" s="1">
        <v>11488</v>
      </c>
      <c r="D196" s="112" t="s">
        <v>172</v>
      </c>
      <c r="E196" s="43">
        <f t="shared" si="9"/>
        <v>10723</v>
      </c>
      <c r="F196" s="33">
        <f t="shared" si="8"/>
        <v>7659</v>
      </c>
      <c r="G196" s="43"/>
      <c r="H196" s="33">
        <v>9497</v>
      </c>
      <c r="I196" s="35">
        <v>28.8</v>
      </c>
      <c r="J196" s="33">
        <v>11488</v>
      </c>
      <c r="K196" s="43">
        <f t="shared" si="10"/>
        <v>7659</v>
      </c>
      <c r="L196" s="43"/>
      <c r="M196" s="141"/>
      <c r="O196" s="113"/>
    </row>
    <row r="197" spans="1:15" x14ac:dyDescent="0.25">
      <c r="A197" s="29" t="s">
        <v>510</v>
      </c>
      <c r="B197" s="28" t="s">
        <v>511</v>
      </c>
      <c r="C197" s="1">
        <v>7579</v>
      </c>
      <c r="D197" s="112" t="s">
        <v>172</v>
      </c>
      <c r="E197" s="43">
        <f t="shared" si="9"/>
        <v>7074</v>
      </c>
      <c r="F197" s="33">
        <f t="shared" si="8"/>
        <v>5053</v>
      </c>
      <c r="G197" s="43"/>
      <c r="H197" s="33">
        <v>6266</v>
      </c>
      <c r="I197" s="35">
        <v>30</v>
      </c>
      <c r="J197" s="33">
        <v>7580</v>
      </c>
      <c r="K197" s="43">
        <f t="shared" si="10"/>
        <v>5053</v>
      </c>
      <c r="L197" s="43"/>
      <c r="M197" s="141"/>
      <c r="O197" s="113"/>
    </row>
    <row r="198" spans="1:15" x14ac:dyDescent="0.25">
      <c r="A198" s="29" t="s">
        <v>512</v>
      </c>
      <c r="B198" s="28" t="s">
        <v>513</v>
      </c>
      <c r="C198" s="1">
        <v>9717</v>
      </c>
      <c r="D198" s="112" t="s">
        <v>172</v>
      </c>
      <c r="E198" s="43">
        <f t="shared" si="9"/>
        <v>9069</v>
      </c>
      <c r="F198" s="33">
        <f t="shared" ref="F198:F261" si="11">IF(K198=0,"",K198)</f>
        <v>6478</v>
      </c>
      <c r="G198" s="43"/>
      <c r="H198" s="33">
        <v>8033</v>
      </c>
      <c r="I198" s="35">
        <v>36</v>
      </c>
      <c r="J198" s="33">
        <v>9717</v>
      </c>
      <c r="K198" s="43">
        <f t="shared" si="10"/>
        <v>6478</v>
      </c>
      <c r="L198" s="43"/>
      <c r="M198" s="141"/>
      <c r="O198" s="113"/>
    </row>
    <row r="199" spans="1:15" ht="15.75" thickBot="1" x14ac:dyDescent="0.3">
      <c r="A199" s="29" t="s">
        <v>514</v>
      </c>
      <c r="B199" s="28" t="s">
        <v>515</v>
      </c>
      <c r="C199" s="1">
        <v>17035</v>
      </c>
      <c r="D199" s="112" t="s">
        <v>172</v>
      </c>
      <c r="E199" s="43">
        <f t="shared" ref="E199:E262" si="12">IF(K199&lt;=0,"",K199*E$2)</f>
        <v>15900</v>
      </c>
      <c r="F199" s="33">
        <f t="shared" si="11"/>
        <v>11357</v>
      </c>
      <c r="G199" s="43"/>
      <c r="H199" s="33">
        <v>14083</v>
      </c>
      <c r="I199" s="35">
        <v>42</v>
      </c>
      <c r="J199" s="33">
        <v>17036</v>
      </c>
      <c r="K199" s="43">
        <f t="shared" si="10"/>
        <v>11357</v>
      </c>
      <c r="L199" s="43"/>
      <c r="M199" s="141"/>
      <c r="O199" s="113"/>
    </row>
    <row r="200" spans="1:15" x14ac:dyDescent="0.25">
      <c r="A200" s="29" t="s">
        <v>159</v>
      </c>
      <c r="B200" s="30"/>
      <c r="D200" s="31" t="s">
        <v>160</v>
      </c>
      <c r="E200" s="43" t="str">
        <f t="shared" si="12"/>
        <v/>
      </c>
      <c r="F200" s="33" t="str">
        <f t="shared" si="11"/>
        <v/>
      </c>
      <c r="G200" s="43"/>
      <c r="H200" s="44" t="s">
        <v>161</v>
      </c>
      <c r="J200" s="114" t="s">
        <v>159</v>
      </c>
      <c r="K200" s="43"/>
      <c r="L200" s="43"/>
      <c r="M200" s="140"/>
      <c r="O200" s="113"/>
    </row>
    <row r="201" spans="1:15" x14ac:dyDescent="0.25">
      <c r="A201" s="29" t="s">
        <v>159</v>
      </c>
      <c r="B201" s="37" t="s">
        <v>162</v>
      </c>
      <c r="D201" s="31" t="s">
        <v>163</v>
      </c>
      <c r="E201" s="43" t="str">
        <f t="shared" si="12"/>
        <v/>
      </c>
      <c r="F201" s="33" t="str">
        <f t="shared" si="11"/>
        <v/>
      </c>
      <c r="G201" s="43"/>
      <c r="H201" s="45" t="s">
        <v>164</v>
      </c>
      <c r="J201" s="114" t="s">
        <v>159</v>
      </c>
      <c r="K201" s="43"/>
      <c r="L201" s="43"/>
      <c r="M201" s="140"/>
      <c r="O201" s="113"/>
    </row>
    <row r="202" spans="1:15" x14ac:dyDescent="0.25">
      <c r="A202" s="23" t="s">
        <v>159</v>
      </c>
      <c r="B202" s="38" t="s">
        <v>165</v>
      </c>
      <c r="D202" s="31" t="s">
        <v>166</v>
      </c>
      <c r="E202" s="43" t="str">
        <f t="shared" si="12"/>
        <v/>
      </c>
      <c r="F202" s="33" t="str">
        <f t="shared" si="11"/>
        <v/>
      </c>
      <c r="G202" s="43"/>
      <c r="H202" s="45" t="s">
        <v>167</v>
      </c>
      <c r="J202" s="114" t="s">
        <v>159</v>
      </c>
      <c r="K202" s="43"/>
      <c r="L202" s="43"/>
      <c r="M202" s="140"/>
      <c r="O202" s="113"/>
    </row>
    <row r="203" spans="1:15" s="42" customFormat="1" ht="15.75" thickBot="1" x14ac:dyDescent="0.3">
      <c r="A203" s="29" t="s">
        <v>159</v>
      </c>
      <c r="B203" s="39"/>
      <c r="C203" s="115"/>
      <c r="D203" s="31" t="s">
        <v>168</v>
      </c>
      <c r="E203" s="43" t="str">
        <f t="shared" si="12"/>
        <v/>
      </c>
      <c r="F203" s="33" t="str">
        <f t="shared" si="11"/>
        <v/>
      </c>
      <c r="G203" s="43"/>
      <c r="H203" s="46" t="s">
        <v>169</v>
      </c>
      <c r="I203" s="41"/>
      <c r="J203" s="40" t="s">
        <v>159</v>
      </c>
      <c r="K203" s="43"/>
      <c r="L203" s="43"/>
      <c r="M203" s="140"/>
      <c r="N203" s="113"/>
      <c r="O203" s="113"/>
    </row>
    <row r="204" spans="1:15" x14ac:dyDescent="0.25">
      <c r="A204" s="29" t="s">
        <v>159</v>
      </c>
      <c r="D204" s="31"/>
      <c r="E204" s="43" t="str">
        <f t="shared" si="12"/>
        <v/>
      </c>
      <c r="F204" s="33" t="str">
        <f t="shared" si="11"/>
        <v/>
      </c>
      <c r="G204" s="43"/>
      <c r="H204" s="47" t="s">
        <v>241</v>
      </c>
      <c r="I204" s="35" t="s">
        <v>242</v>
      </c>
      <c r="J204" s="114" t="s">
        <v>159</v>
      </c>
      <c r="K204" s="43"/>
      <c r="L204" s="43"/>
      <c r="M204" s="140"/>
      <c r="O204" s="113"/>
    </row>
    <row r="205" spans="1:15" x14ac:dyDescent="0.25">
      <c r="A205" s="23" t="s">
        <v>73</v>
      </c>
      <c r="B205" s="48"/>
      <c r="D205" s="31" t="s">
        <v>243</v>
      </c>
      <c r="E205" s="43" t="str">
        <f t="shared" si="12"/>
        <v/>
      </c>
      <c r="F205" s="33" t="str">
        <f t="shared" si="11"/>
        <v/>
      </c>
      <c r="G205" s="43"/>
      <c r="H205" s="47" t="s">
        <v>244</v>
      </c>
      <c r="I205" s="35" t="s">
        <v>245</v>
      </c>
      <c r="J205" s="114" t="s">
        <v>159</v>
      </c>
      <c r="K205" s="43"/>
      <c r="L205" s="43"/>
      <c r="M205" s="140"/>
      <c r="O205" s="113"/>
    </row>
    <row r="206" spans="1:15" x14ac:dyDescent="0.25">
      <c r="A206" s="29" t="s">
        <v>516</v>
      </c>
      <c r="B206" s="28" t="s">
        <v>517</v>
      </c>
      <c r="C206" s="1">
        <v>13733</v>
      </c>
      <c r="D206" s="112" t="s">
        <v>172</v>
      </c>
      <c r="E206" s="43">
        <f t="shared" si="12"/>
        <v>12818</v>
      </c>
      <c r="F206" s="33">
        <f t="shared" si="11"/>
        <v>9156</v>
      </c>
      <c r="G206" s="43"/>
      <c r="H206" s="33">
        <v>11353</v>
      </c>
      <c r="I206" s="35">
        <v>48</v>
      </c>
      <c r="J206" s="33">
        <v>13733</v>
      </c>
      <c r="K206" s="43">
        <f t="shared" ref="K206:K242" si="13">H206/1.24</f>
        <v>9156</v>
      </c>
      <c r="L206" s="43"/>
      <c r="M206" s="140"/>
      <c r="O206" s="113"/>
    </row>
    <row r="207" spans="1:15" x14ac:dyDescent="0.25">
      <c r="A207" s="29" t="s">
        <v>518</v>
      </c>
      <c r="B207" s="28" t="s">
        <v>519</v>
      </c>
      <c r="C207" s="1">
        <v>20611</v>
      </c>
      <c r="D207" s="112" t="s">
        <v>172</v>
      </c>
      <c r="E207" s="43">
        <f t="shared" si="12"/>
        <v>19237</v>
      </c>
      <c r="F207" s="33">
        <f t="shared" si="11"/>
        <v>13741</v>
      </c>
      <c r="G207" s="43"/>
      <c r="H207" s="33">
        <v>17039</v>
      </c>
      <c r="I207" s="35">
        <v>60</v>
      </c>
      <c r="J207" s="33">
        <v>20612</v>
      </c>
      <c r="K207" s="43">
        <f t="shared" si="13"/>
        <v>13741</v>
      </c>
      <c r="L207" s="43"/>
      <c r="M207" s="140"/>
      <c r="O207" s="113"/>
    </row>
    <row r="208" spans="1:15" x14ac:dyDescent="0.25">
      <c r="A208" s="29" t="s">
        <v>520</v>
      </c>
      <c r="B208" s="28" t="s">
        <v>521</v>
      </c>
      <c r="C208" s="1">
        <v>31468</v>
      </c>
      <c r="D208" s="112" t="s">
        <v>172</v>
      </c>
      <c r="E208" s="43">
        <f t="shared" si="12"/>
        <v>29371</v>
      </c>
      <c r="F208" s="33">
        <f t="shared" si="11"/>
        <v>20979</v>
      </c>
      <c r="G208" s="43"/>
      <c r="H208" s="33">
        <v>26014</v>
      </c>
      <c r="I208" s="35">
        <v>72</v>
      </c>
      <c r="J208" s="33">
        <v>31469</v>
      </c>
      <c r="K208" s="43">
        <f t="shared" si="13"/>
        <v>20979</v>
      </c>
      <c r="L208" s="43"/>
      <c r="M208" s="140"/>
      <c r="O208" s="113"/>
    </row>
    <row r="209" spans="1:15" x14ac:dyDescent="0.25">
      <c r="A209" s="29" t="s">
        <v>522</v>
      </c>
      <c r="B209" s="28" t="s">
        <v>523</v>
      </c>
      <c r="C209" s="1">
        <v>1325</v>
      </c>
      <c r="D209" s="112" t="s">
        <v>172</v>
      </c>
      <c r="E209" s="43">
        <f t="shared" si="12"/>
        <v>1238</v>
      </c>
      <c r="F209" s="33">
        <f t="shared" si="11"/>
        <v>884</v>
      </c>
      <c r="G209" s="43"/>
      <c r="H209" s="33">
        <v>1096</v>
      </c>
      <c r="I209" s="35">
        <v>4.8</v>
      </c>
      <c r="J209" s="33">
        <v>1326</v>
      </c>
      <c r="K209" s="43">
        <f t="shared" si="13"/>
        <v>884</v>
      </c>
      <c r="L209" s="43"/>
      <c r="M209" s="140"/>
      <c r="O209" s="113"/>
    </row>
    <row r="210" spans="1:15" x14ac:dyDescent="0.25">
      <c r="A210" s="29" t="s">
        <v>524</v>
      </c>
      <c r="B210" s="28" t="s">
        <v>525</v>
      </c>
      <c r="C210" s="1">
        <v>1747</v>
      </c>
      <c r="D210" s="112" t="s">
        <v>172</v>
      </c>
      <c r="E210" s="43">
        <f t="shared" si="12"/>
        <v>1631</v>
      </c>
      <c r="F210" s="33">
        <f t="shared" si="11"/>
        <v>1165</v>
      </c>
      <c r="G210" s="43"/>
      <c r="H210" s="33">
        <v>1445</v>
      </c>
      <c r="I210" s="35">
        <v>6.41</v>
      </c>
      <c r="J210" s="33">
        <v>1748</v>
      </c>
      <c r="K210" s="43">
        <f t="shared" si="13"/>
        <v>1165</v>
      </c>
      <c r="L210" s="43"/>
      <c r="M210" s="140"/>
      <c r="O210" s="113"/>
    </row>
    <row r="211" spans="1:15" x14ac:dyDescent="0.25">
      <c r="A211" s="29" t="s">
        <v>526</v>
      </c>
      <c r="B211" s="28" t="s">
        <v>527</v>
      </c>
      <c r="C211" s="1">
        <v>1855</v>
      </c>
      <c r="D211" s="112" t="s">
        <v>172</v>
      </c>
      <c r="E211" s="43">
        <f t="shared" si="12"/>
        <v>1732</v>
      </c>
      <c r="F211" s="33">
        <f t="shared" si="11"/>
        <v>1237</v>
      </c>
      <c r="G211" s="43"/>
      <c r="H211" s="33">
        <v>1534</v>
      </c>
      <c r="I211" s="35">
        <v>7.85</v>
      </c>
      <c r="J211" s="33">
        <v>1856</v>
      </c>
      <c r="K211" s="43">
        <f t="shared" si="13"/>
        <v>1237</v>
      </c>
      <c r="L211" s="43"/>
      <c r="M211" s="140"/>
      <c r="O211" s="113"/>
    </row>
    <row r="212" spans="1:15" x14ac:dyDescent="0.25">
      <c r="A212" s="29" t="s">
        <v>528</v>
      </c>
      <c r="B212" s="28" t="s">
        <v>529</v>
      </c>
      <c r="C212" s="1">
        <v>2500</v>
      </c>
      <c r="D212" s="112" t="s">
        <v>172</v>
      </c>
      <c r="E212" s="43">
        <f t="shared" si="12"/>
        <v>2334</v>
      </c>
      <c r="F212" s="33">
        <f t="shared" si="11"/>
        <v>1667</v>
      </c>
      <c r="G212" s="43"/>
      <c r="H212" s="33">
        <v>2067</v>
      </c>
      <c r="I212" s="35">
        <v>9.42</v>
      </c>
      <c r="J212" s="33">
        <v>2500</v>
      </c>
      <c r="K212" s="43">
        <f t="shared" si="13"/>
        <v>1667</v>
      </c>
      <c r="L212" s="43"/>
      <c r="M212" s="140"/>
      <c r="O212" s="113"/>
    </row>
    <row r="213" spans="1:15" x14ac:dyDescent="0.25">
      <c r="A213" s="29" t="s">
        <v>530</v>
      </c>
      <c r="B213" s="28" t="s">
        <v>531</v>
      </c>
      <c r="C213" s="1">
        <v>2895</v>
      </c>
      <c r="D213" s="112" t="s">
        <v>172</v>
      </c>
      <c r="E213" s="43">
        <f t="shared" si="12"/>
        <v>2703</v>
      </c>
      <c r="F213" s="33">
        <f t="shared" si="11"/>
        <v>1931</v>
      </c>
      <c r="G213" s="43"/>
      <c r="H213" s="33">
        <v>2394</v>
      </c>
      <c r="I213" s="35">
        <v>11.2</v>
      </c>
      <c r="J213" s="33">
        <v>2896</v>
      </c>
      <c r="K213" s="43">
        <f t="shared" si="13"/>
        <v>1931</v>
      </c>
      <c r="L213" s="43"/>
      <c r="M213" s="140"/>
      <c r="O213" s="113"/>
    </row>
    <row r="214" spans="1:15" x14ac:dyDescent="0.25">
      <c r="A214" s="29" t="s">
        <v>532</v>
      </c>
      <c r="B214" s="28" t="s">
        <v>533</v>
      </c>
      <c r="C214" s="1">
        <v>3168</v>
      </c>
      <c r="D214" s="112" t="s">
        <v>172</v>
      </c>
      <c r="E214" s="43">
        <f t="shared" si="12"/>
        <v>2957</v>
      </c>
      <c r="F214" s="33">
        <f t="shared" si="11"/>
        <v>2112</v>
      </c>
      <c r="G214" s="43"/>
      <c r="H214" s="33">
        <v>2619</v>
      </c>
      <c r="I214" s="35">
        <v>12.56</v>
      </c>
      <c r="J214" s="33">
        <v>3168</v>
      </c>
      <c r="K214" s="43">
        <f t="shared" si="13"/>
        <v>2112</v>
      </c>
      <c r="L214" s="43"/>
      <c r="M214" s="140"/>
      <c r="O214" s="113"/>
    </row>
    <row r="215" spans="1:15" x14ac:dyDescent="0.25">
      <c r="A215" s="29" t="s">
        <v>534</v>
      </c>
      <c r="B215" s="28" t="s">
        <v>535</v>
      </c>
      <c r="C215" s="1">
        <v>4340</v>
      </c>
      <c r="D215" s="112" t="s">
        <v>172</v>
      </c>
      <c r="E215" s="43">
        <f t="shared" si="12"/>
        <v>4052</v>
      </c>
      <c r="F215" s="33">
        <f t="shared" si="11"/>
        <v>2894</v>
      </c>
      <c r="G215" s="43"/>
      <c r="H215" s="33">
        <v>3588</v>
      </c>
      <c r="I215" s="35">
        <v>15.7</v>
      </c>
      <c r="J215" s="33">
        <v>4340</v>
      </c>
      <c r="K215" s="43">
        <f t="shared" si="13"/>
        <v>2894</v>
      </c>
      <c r="L215" s="43"/>
      <c r="M215" s="140"/>
      <c r="O215" s="113"/>
    </row>
    <row r="216" spans="1:15" x14ac:dyDescent="0.25">
      <c r="A216" s="29" t="s">
        <v>536</v>
      </c>
      <c r="B216" s="28" t="s">
        <v>537</v>
      </c>
      <c r="C216" s="1">
        <f>5149*2</f>
        <v>10298</v>
      </c>
      <c r="D216" s="112" t="s">
        <v>172</v>
      </c>
      <c r="E216" s="43">
        <f t="shared" si="12"/>
        <v>4806</v>
      </c>
      <c r="F216" s="33">
        <f t="shared" si="11"/>
        <v>3433</v>
      </c>
      <c r="G216" s="43"/>
      <c r="H216" s="33">
        <v>4257</v>
      </c>
      <c r="I216" s="35">
        <v>16</v>
      </c>
      <c r="J216" s="33">
        <v>5150</v>
      </c>
      <c r="K216" s="43">
        <f t="shared" si="13"/>
        <v>3433</v>
      </c>
      <c r="L216" s="43"/>
      <c r="M216" s="140"/>
      <c r="O216" s="113"/>
    </row>
    <row r="217" spans="1:15" x14ac:dyDescent="0.25">
      <c r="A217" s="29" t="s">
        <v>538</v>
      </c>
      <c r="B217" s="28" t="s">
        <v>539</v>
      </c>
      <c r="C217" s="1">
        <v>4845</v>
      </c>
      <c r="D217" s="112" t="s">
        <v>172</v>
      </c>
      <c r="E217" s="43">
        <f t="shared" si="12"/>
        <v>4523</v>
      </c>
      <c r="F217" s="33">
        <f t="shared" si="11"/>
        <v>3231</v>
      </c>
      <c r="G217" s="43"/>
      <c r="H217" s="33">
        <v>4006</v>
      </c>
      <c r="I217" s="35">
        <v>19.2</v>
      </c>
      <c r="J217" s="33">
        <v>4846</v>
      </c>
      <c r="K217" s="43">
        <f t="shared" si="13"/>
        <v>3231</v>
      </c>
      <c r="L217" s="43"/>
      <c r="M217" s="140"/>
      <c r="O217" s="113"/>
    </row>
    <row r="218" spans="1:15" x14ac:dyDescent="0.25">
      <c r="A218" s="29" t="s">
        <v>540</v>
      </c>
      <c r="B218" s="28" t="s">
        <v>541</v>
      </c>
      <c r="C218" s="1">
        <v>5673</v>
      </c>
      <c r="D218" s="112" t="s">
        <v>172</v>
      </c>
      <c r="E218" s="43">
        <f t="shared" si="12"/>
        <v>5295</v>
      </c>
      <c r="F218" s="33">
        <f t="shared" si="11"/>
        <v>3782</v>
      </c>
      <c r="G218" s="43"/>
      <c r="H218" s="33">
        <v>4690</v>
      </c>
      <c r="I218" s="35">
        <v>19.2</v>
      </c>
      <c r="J218" s="33">
        <v>5673</v>
      </c>
      <c r="K218" s="43">
        <f t="shared" si="13"/>
        <v>3782</v>
      </c>
      <c r="L218" s="43"/>
      <c r="M218" s="140"/>
      <c r="O218" s="113"/>
    </row>
    <row r="219" spans="1:15" x14ac:dyDescent="0.25">
      <c r="A219" s="29" t="s">
        <v>542</v>
      </c>
      <c r="B219" s="28" t="s">
        <v>543</v>
      </c>
      <c r="C219" s="1">
        <v>6336</v>
      </c>
      <c r="D219" s="112" t="s">
        <v>172</v>
      </c>
      <c r="E219" s="43">
        <f t="shared" si="12"/>
        <v>5914</v>
      </c>
      <c r="F219" s="33">
        <f t="shared" si="11"/>
        <v>4224</v>
      </c>
      <c r="G219" s="43"/>
      <c r="H219" s="33">
        <v>5238</v>
      </c>
      <c r="I219" s="35">
        <v>23.55</v>
      </c>
      <c r="J219" s="33">
        <v>6336</v>
      </c>
      <c r="K219" s="43">
        <f t="shared" si="13"/>
        <v>4224</v>
      </c>
      <c r="L219" s="43"/>
      <c r="M219" s="140"/>
      <c r="O219" s="113"/>
    </row>
    <row r="220" spans="1:15" ht="15.75" customHeight="1" x14ac:dyDescent="0.25">
      <c r="A220" s="29" t="s">
        <v>544</v>
      </c>
      <c r="B220" s="28" t="s">
        <v>545</v>
      </c>
      <c r="C220" s="1">
        <v>7079</v>
      </c>
      <c r="D220" s="112" t="s">
        <v>172</v>
      </c>
      <c r="E220" s="43">
        <f t="shared" si="12"/>
        <v>6607</v>
      </c>
      <c r="F220" s="33">
        <f t="shared" si="11"/>
        <v>4719</v>
      </c>
      <c r="G220" s="43"/>
      <c r="H220" s="33">
        <v>5852</v>
      </c>
      <c r="I220" s="35">
        <v>24</v>
      </c>
      <c r="J220" s="33">
        <v>7079</v>
      </c>
      <c r="K220" s="43">
        <f t="shared" si="13"/>
        <v>4719</v>
      </c>
      <c r="L220" s="43"/>
      <c r="M220" s="140"/>
      <c r="O220" s="113"/>
    </row>
    <row r="221" spans="1:15" ht="15.75" customHeight="1" x14ac:dyDescent="0.25">
      <c r="A221" s="29" t="s">
        <v>546</v>
      </c>
      <c r="B221" s="28" t="s">
        <v>547</v>
      </c>
      <c r="C221" s="1">
        <v>11216</v>
      </c>
      <c r="D221" s="112" t="s">
        <v>172</v>
      </c>
      <c r="E221" s="43">
        <f t="shared" si="12"/>
        <v>10468</v>
      </c>
      <c r="F221" s="33">
        <f t="shared" si="11"/>
        <v>7477</v>
      </c>
      <c r="G221" s="43"/>
      <c r="H221" s="33">
        <v>9272</v>
      </c>
      <c r="I221" s="35">
        <v>32</v>
      </c>
      <c r="J221" s="33">
        <v>11216</v>
      </c>
      <c r="K221" s="43">
        <f t="shared" si="13"/>
        <v>7477</v>
      </c>
      <c r="L221" s="43"/>
      <c r="M221" s="140"/>
      <c r="O221" s="113"/>
    </row>
    <row r="222" spans="1:15" ht="15" customHeight="1" x14ac:dyDescent="0.25">
      <c r="A222" s="29" t="s">
        <v>548</v>
      </c>
      <c r="B222" s="28" t="s">
        <v>549</v>
      </c>
      <c r="C222" s="1">
        <f>8315*1.5</f>
        <v>12473</v>
      </c>
      <c r="D222" s="112" t="s">
        <v>172</v>
      </c>
      <c r="E222" s="43">
        <f t="shared" si="12"/>
        <v>7762</v>
      </c>
      <c r="F222" s="33">
        <f t="shared" si="11"/>
        <v>5544</v>
      </c>
      <c r="G222" s="43"/>
      <c r="H222" s="33">
        <v>6874</v>
      </c>
      <c r="I222" s="35">
        <v>31.4</v>
      </c>
      <c r="J222" s="33">
        <v>8315</v>
      </c>
      <c r="K222" s="43">
        <f t="shared" si="13"/>
        <v>5544</v>
      </c>
      <c r="L222" s="43"/>
      <c r="M222" s="140"/>
      <c r="O222" s="113"/>
    </row>
    <row r="223" spans="1:15" ht="15" customHeight="1" x14ac:dyDescent="0.25">
      <c r="A223" s="29" t="s">
        <v>550</v>
      </c>
      <c r="B223" s="28" t="s">
        <v>551</v>
      </c>
      <c r="C223" s="1">
        <v>13285</v>
      </c>
      <c r="D223" s="112" t="s">
        <v>172</v>
      </c>
      <c r="E223" s="43">
        <f t="shared" si="12"/>
        <v>12400</v>
      </c>
      <c r="F223" s="33">
        <f t="shared" si="11"/>
        <v>8857</v>
      </c>
      <c r="G223" s="43"/>
      <c r="H223" s="33">
        <v>10983</v>
      </c>
      <c r="I223" s="35">
        <v>40</v>
      </c>
      <c r="J223" s="33">
        <v>13286</v>
      </c>
      <c r="K223" s="43">
        <f t="shared" si="13"/>
        <v>8857</v>
      </c>
      <c r="L223" s="43"/>
      <c r="M223" s="140"/>
      <c r="O223" s="113"/>
    </row>
    <row r="224" spans="1:15" ht="15" customHeight="1" x14ac:dyDescent="0.25">
      <c r="A224" s="29" t="s">
        <v>552</v>
      </c>
      <c r="B224" s="28" t="s">
        <v>553</v>
      </c>
      <c r="C224" s="1">
        <f>15863*2</f>
        <v>31726</v>
      </c>
      <c r="D224" s="112" t="s">
        <v>172</v>
      </c>
      <c r="E224" s="43">
        <f t="shared" si="12"/>
        <v>14806</v>
      </c>
      <c r="F224" s="33">
        <f t="shared" si="11"/>
        <v>10576</v>
      </c>
      <c r="G224" s="43"/>
      <c r="H224" s="33">
        <v>13114</v>
      </c>
      <c r="I224" s="35">
        <v>48</v>
      </c>
      <c r="J224" s="33">
        <v>15864</v>
      </c>
      <c r="K224" s="43">
        <f t="shared" si="13"/>
        <v>10576</v>
      </c>
      <c r="L224" s="43"/>
      <c r="M224" s="140"/>
      <c r="O224" s="113"/>
    </row>
    <row r="225" spans="1:15" ht="15" customHeight="1" x14ac:dyDescent="0.25">
      <c r="A225" s="29" t="s">
        <v>554</v>
      </c>
      <c r="B225" s="28" t="s">
        <v>555</v>
      </c>
      <c r="C225" s="1">
        <v>20153</v>
      </c>
      <c r="D225" s="112" t="s">
        <v>172</v>
      </c>
      <c r="E225" s="43">
        <f t="shared" si="12"/>
        <v>18809</v>
      </c>
      <c r="F225" s="33">
        <f t="shared" si="11"/>
        <v>13435</v>
      </c>
      <c r="G225" s="43"/>
      <c r="H225" s="33">
        <v>16660</v>
      </c>
      <c r="I225" s="35">
        <v>64</v>
      </c>
      <c r="J225" s="33">
        <v>20153</v>
      </c>
      <c r="K225" s="43">
        <f t="shared" si="13"/>
        <v>13435</v>
      </c>
      <c r="L225" s="43"/>
      <c r="M225" s="140"/>
      <c r="O225" s="113"/>
    </row>
    <row r="226" spans="1:15" ht="15" customHeight="1" x14ac:dyDescent="0.25">
      <c r="A226" s="29" t="s">
        <v>556</v>
      </c>
      <c r="B226" s="28" t="s">
        <v>557</v>
      </c>
      <c r="C226" s="1">
        <v>26562</v>
      </c>
      <c r="D226" s="112" t="s">
        <v>172</v>
      </c>
      <c r="E226" s="43">
        <f t="shared" si="12"/>
        <v>24791</v>
      </c>
      <c r="F226" s="33">
        <f t="shared" si="11"/>
        <v>17708</v>
      </c>
      <c r="G226" s="43"/>
      <c r="H226" s="33">
        <v>21958</v>
      </c>
      <c r="I226" s="35">
        <v>80</v>
      </c>
      <c r="J226" s="33">
        <v>26562</v>
      </c>
      <c r="K226" s="43">
        <f t="shared" si="13"/>
        <v>17708</v>
      </c>
      <c r="L226" s="43"/>
      <c r="M226" s="140"/>
      <c r="O226" s="113"/>
    </row>
    <row r="227" spans="1:15" x14ac:dyDescent="0.25">
      <c r="A227" s="29" t="s">
        <v>558</v>
      </c>
      <c r="B227" s="28" t="s">
        <v>559</v>
      </c>
      <c r="C227" s="1">
        <v>2224</v>
      </c>
      <c r="D227" s="112" t="s">
        <v>172</v>
      </c>
      <c r="E227" s="43">
        <f t="shared" si="12"/>
        <v>2076</v>
      </c>
      <c r="F227" s="33">
        <f t="shared" si="11"/>
        <v>1483</v>
      </c>
      <c r="G227" s="43"/>
      <c r="H227" s="33">
        <v>1839</v>
      </c>
      <c r="I227" s="35">
        <v>8</v>
      </c>
      <c r="J227" s="33">
        <v>2225</v>
      </c>
      <c r="K227" s="43">
        <f t="shared" si="13"/>
        <v>1483</v>
      </c>
      <c r="L227" s="43"/>
      <c r="M227" s="140"/>
      <c r="O227" s="113"/>
    </row>
    <row r="228" spans="1:15" x14ac:dyDescent="0.25">
      <c r="A228" s="29" t="s">
        <v>560</v>
      </c>
      <c r="B228" s="28" t="s">
        <v>561</v>
      </c>
      <c r="C228" s="1">
        <v>2604</v>
      </c>
      <c r="D228" s="112" t="s">
        <v>172</v>
      </c>
      <c r="E228" s="43">
        <f t="shared" si="12"/>
        <v>2430</v>
      </c>
      <c r="F228" s="33">
        <f t="shared" si="11"/>
        <v>1736</v>
      </c>
      <c r="G228" s="43"/>
      <c r="H228" s="33">
        <v>2153</v>
      </c>
      <c r="I228" s="35">
        <v>8.01</v>
      </c>
      <c r="J228" s="33">
        <v>2604</v>
      </c>
      <c r="K228" s="43">
        <f t="shared" si="13"/>
        <v>1736</v>
      </c>
      <c r="L228" s="43"/>
      <c r="M228" s="140"/>
      <c r="O228" s="113"/>
    </row>
    <row r="229" spans="1:15" x14ac:dyDescent="0.25">
      <c r="A229" s="29" t="s">
        <v>562</v>
      </c>
      <c r="B229" s="28" t="s">
        <v>563</v>
      </c>
      <c r="C229" s="1">
        <v>2747</v>
      </c>
      <c r="D229" s="112" t="s">
        <v>172</v>
      </c>
      <c r="E229" s="43">
        <f t="shared" si="12"/>
        <v>2563</v>
      </c>
      <c r="F229" s="33">
        <f t="shared" si="11"/>
        <v>1831</v>
      </c>
      <c r="G229" s="43"/>
      <c r="H229" s="33">
        <v>2271</v>
      </c>
      <c r="I229" s="35">
        <v>9.8000000000000007</v>
      </c>
      <c r="J229" s="33">
        <v>2747</v>
      </c>
      <c r="K229" s="43">
        <f t="shared" si="13"/>
        <v>1831</v>
      </c>
      <c r="L229" s="43"/>
      <c r="M229" s="140"/>
      <c r="O229" s="113"/>
    </row>
    <row r="230" spans="1:15" x14ac:dyDescent="0.25">
      <c r="A230" s="29" t="s">
        <v>564</v>
      </c>
      <c r="B230" s="28" t="s">
        <v>565</v>
      </c>
      <c r="C230" s="1">
        <v>2747</v>
      </c>
      <c r="D230" s="112" t="s">
        <v>172</v>
      </c>
      <c r="E230" s="43">
        <f t="shared" si="12"/>
        <v>2563</v>
      </c>
      <c r="F230" s="33">
        <f t="shared" si="11"/>
        <v>1831</v>
      </c>
      <c r="G230" s="43"/>
      <c r="H230" s="33">
        <v>2271</v>
      </c>
      <c r="I230" s="35">
        <v>11.77</v>
      </c>
      <c r="J230" s="33">
        <v>2747</v>
      </c>
      <c r="K230" s="43">
        <f t="shared" si="13"/>
        <v>1831</v>
      </c>
      <c r="L230" s="43"/>
      <c r="M230" s="140"/>
      <c r="O230" s="113"/>
    </row>
    <row r="231" spans="1:15" x14ac:dyDescent="0.25">
      <c r="A231" s="29" t="s">
        <v>566</v>
      </c>
      <c r="B231" s="28" t="s">
        <v>567</v>
      </c>
      <c r="C231" s="1">
        <v>5067</v>
      </c>
      <c r="D231" s="112" t="s">
        <v>172</v>
      </c>
      <c r="E231" s="43">
        <f t="shared" si="12"/>
        <v>4729</v>
      </c>
      <c r="F231" s="33">
        <f t="shared" si="11"/>
        <v>3378</v>
      </c>
      <c r="G231" s="43"/>
      <c r="H231" s="33">
        <v>4189</v>
      </c>
      <c r="I231" s="35">
        <v>14</v>
      </c>
      <c r="J231" s="33">
        <v>5067</v>
      </c>
      <c r="K231" s="43">
        <f t="shared" si="13"/>
        <v>3378</v>
      </c>
      <c r="L231" s="43"/>
      <c r="M231" s="140"/>
      <c r="O231" s="113"/>
    </row>
    <row r="232" spans="1:15" x14ac:dyDescent="0.25">
      <c r="A232" s="29" t="s">
        <v>568</v>
      </c>
      <c r="B232" s="28" t="s">
        <v>569</v>
      </c>
      <c r="C232" s="1">
        <v>4282</v>
      </c>
      <c r="D232" s="112" t="s">
        <v>172</v>
      </c>
      <c r="E232" s="43">
        <f t="shared" si="12"/>
        <v>3997</v>
      </c>
      <c r="F232" s="33">
        <f t="shared" si="11"/>
        <v>2855</v>
      </c>
      <c r="G232" s="43"/>
      <c r="H232" s="33">
        <v>3540</v>
      </c>
      <c r="I232" s="35">
        <v>15.7</v>
      </c>
      <c r="J232" s="33">
        <v>4282</v>
      </c>
      <c r="K232" s="43">
        <f t="shared" si="13"/>
        <v>2855</v>
      </c>
      <c r="L232" s="43"/>
      <c r="M232" s="140"/>
      <c r="O232" s="113"/>
    </row>
    <row r="233" spans="1:15" x14ac:dyDescent="0.25">
      <c r="A233" s="29" t="s">
        <v>570</v>
      </c>
      <c r="B233" s="28" t="s">
        <v>571</v>
      </c>
      <c r="C233" s="1">
        <v>5926</v>
      </c>
      <c r="D233" s="112" t="s">
        <v>172</v>
      </c>
      <c r="E233" s="43">
        <f t="shared" si="12"/>
        <v>5531</v>
      </c>
      <c r="F233" s="33">
        <f t="shared" si="11"/>
        <v>3951</v>
      </c>
      <c r="G233" s="43"/>
      <c r="H233" s="33">
        <v>4899</v>
      </c>
      <c r="I233" s="35">
        <v>16</v>
      </c>
      <c r="J233" s="33">
        <v>5926</v>
      </c>
      <c r="K233" s="43">
        <f t="shared" si="13"/>
        <v>3951</v>
      </c>
      <c r="L233" s="43"/>
      <c r="M233" s="140"/>
      <c r="O233" s="113"/>
    </row>
    <row r="234" spans="1:15" x14ac:dyDescent="0.25">
      <c r="A234" s="29" t="s">
        <v>572</v>
      </c>
      <c r="B234" s="28" t="s">
        <v>573</v>
      </c>
      <c r="C234" s="1">
        <v>4971</v>
      </c>
      <c r="D234" s="112" t="s">
        <v>172</v>
      </c>
      <c r="E234" s="43">
        <f t="shared" si="12"/>
        <v>4641</v>
      </c>
      <c r="F234" s="33">
        <f t="shared" si="11"/>
        <v>3315</v>
      </c>
      <c r="G234" s="43"/>
      <c r="H234" s="33">
        <v>4110</v>
      </c>
      <c r="I234" s="35">
        <v>19.62</v>
      </c>
      <c r="J234" s="33">
        <v>4972</v>
      </c>
      <c r="K234" s="43">
        <f t="shared" si="13"/>
        <v>3315</v>
      </c>
      <c r="L234" s="43"/>
      <c r="M234" s="140"/>
      <c r="O234" s="113"/>
    </row>
    <row r="235" spans="1:15" x14ac:dyDescent="0.25">
      <c r="A235" s="29" t="s">
        <v>574</v>
      </c>
      <c r="B235" s="28" t="s">
        <v>575</v>
      </c>
      <c r="C235" s="1">
        <v>5825</v>
      </c>
      <c r="D235" s="112" t="s">
        <v>172</v>
      </c>
      <c r="E235" s="43">
        <f t="shared" si="12"/>
        <v>5438</v>
      </c>
      <c r="F235" s="33">
        <f t="shared" si="11"/>
        <v>3884</v>
      </c>
      <c r="G235" s="43"/>
      <c r="H235" s="33">
        <v>4816</v>
      </c>
      <c r="I235" s="35">
        <v>20</v>
      </c>
      <c r="J235" s="33">
        <v>5826</v>
      </c>
      <c r="K235" s="43">
        <f t="shared" si="13"/>
        <v>3884</v>
      </c>
      <c r="L235" s="43"/>
      <c r="M235" s="140"/>
      <c r="O235" s="113"/>
    </row>
    <row r="236" spans="1:15" x14ac:dyDescent="0.25">
      <c r="A236" s="29" t="s">
        <v>576</v>
      </c>
      <c r="B236" s="28" t="s">
        <v>577</v>
      </c>
      <c r="C236" s="1">
        <v>10146</v>
      </c>
      <c r="D236" s="112" t="s">
        <v>172</v>
      </c>
      <c r="E236" s="43">
        <f t="shared" si="12"/>
        <v>9471</v>
      </c>
      <c r="F236" s="33">
        <f t="shared" si="11"/>
        <v>6765</v>
      </c>
      <c r="G236" s="43"/>
      <c r="H236" s="33">
        <v>8388</v>
      </c>
      <c r="I236" s="35">
        <v>30</v>
      </c>
      <c r="J236" s="33">
        <v>10147</v>
      </c>
      <c r="K236" s="43">
        <f t="shared" si="13"/>
        <v>6765</v>
      </c>
      <c r="L236" s="43"/>
      <c r="M236" s="140"/>
      <c r="O236" s="113"/>
    </row>
    <row r="237" spans="1:15" x14ac:dyDescent="0.25">
      <c r="A237" s="29" t="s">
        <v>578</v>
      </c>
      <c r="B237" s="28" t="s">
        <v>579</v>
      </c>
      <c r="C237" s="1">
        <v>10539</v>
      </c>
      <c r="D237" s="112" t="s">
        <v>172</v>
      </c>
      <c r="E237" s="43">
        <f t="shared" si="12"/>
        <v>9838</v>
      </c>
      <c r="F237" s="33">
        <f t="shared" si="11"/>
        <v>7027</v>
      </c>
      <c r="G237" s="43"/>
      <c r="H237" s="33">
        <v>8713</v>
      </c>
      <c r="I237" s="35">
        <v>40</v>
      </c>
      <c r="J237" s="33">
        <v>10540</v>
      </c>
      <c r="K237" s="43">
        <f t="shared" si="13"/>
        <v>7027</v>
      </c>
      <c r="L237" s="43"/>
      <c r="M237" s="140"/>
      <c r="O237" s="113"/>
    </row>
    <row r="238" spans="1:15" x14ac:dyDescent="0.25">
      <c r="A238" s="29" t="s">
        <v>580</v>
      </c>
      <c r="B238" s="28" t="s">
        <v>581</v>
      </c>
      <c r="C238" s="1">
        <v>14037</v>
      </c>
      <c r="D238" s="112" t="s">
        <v>172</v>
      </c>
      <c r="E238" s="43">
        <f t="shared" si="12"/>
        <v>13101</v>
      </c>
      <c r="F238" s="33">
        <f t="shared" si="11"/>
        <v>9358</v>
      </c>
      <c r="G238" s="43"/>
      <c r="H238" s="33">
        <v>11604</v>
      </c>
      <c r="I238" s="35">
        <v>39.25</v>
      </c>
      <c r="J238" s="33">
        <v>14037</v>
      </c>
      <c r="K238" s="43">
        <f t="shared" si="13"/>
        <v>9358</v>
      </c>
      <c r="L238" s="43"/>
      <c r="M238" s="140"/>
      <c r="O238" s="113"/>
    </row>
    <row r="239" spans="1:15" x14ac:dyDescent="0.25">
      <c r="A239" s="29" t="s">
        <v>582</v>
      </c>
      <c r="B239" s="28" t="s">
        <v>583</v>
      </c>
      <c r="C239" s="1">
        <v>15949</v>
      </c>
      <c r="D239" s="112" t="s">
        <v>172</v>
      </c>
      <c r="E239" s="43">
        <f t="shared" si="12"/>
        <v>14886</v>
      </c>
      <c r="F239" s="33">
        <f t="shared" si="11"/>
        <v>10633</v>
      </c>
      <c r="G239" s="43"/>
      <c r="H239" s="33">
        <v>13185</v>
      </c>
      <c r="I239" s="35">
        <v>60</v>
      </c>
      <c r="J239" s="33">
        <v>15950</v>
      </c>
      <c r="K239" s="43">
        <f t="shared" si="13"/>
        <v>10633</v>
      </c>
      <c r="L239" s="43"/>
      <c r="M239" s="140"/>
      <c r="O239" s="113"/>
    </row>
    <row r="240" spans="1:15" x14ac:dyDescent="0.25">
      <c r="A240" s="29" t="s">
        <v>584</v>
      </c>
      <c r="B240" s="28" t="s">
        <v>585</v>
      </c>
      <c r="C240" s="1">
        <v>24567</v>
      </c>
      <c r="D240" s="112" t="s">
        <v>172</v>
      </c>
      <c r="E240" s="43">
        <f t="shared" si="12"/>
        <v>22929</v>
      </c>
      <c r="F240" s="33">
        <f t="shared" si="11"/>
        <v>16378</v>
      </c>
      <c r="G240" s="43"/>
      <c r="H240" s="33">
        <v>20309</v>
      </c>
      <c r="I240" s="35">
        <v>80</v>
      </c>
      <c r="J240" s="33">
        <v>24567</v>
      </c>
      <c r="K240" s="43">
        <f t="shared" si="13"/>
        <v>16378</v>
      </c>
      <c r="L240" s="43"/>
      <c r="M240" s="140"/>
      <c r="O240" s="113"/>
    </row>
    <row r="241" spans="1:15" x14ac:dyDescent="0.25">
      <c r="A241" s="29" t="s">
        <v>586</v>
      </c>
      <c r="B241" s="28" t="s">
        <v>587</v>
      </c>
      <c r="C241" s="1">
        <v>3593</v>
      </c>
      <c r="D241" s="112" t="s">
        <v>172</v>
      </c>
      <c r="E241" s="43">
        <f t="shared" si="12"/>
        <v>3354</v>
      </c>
      <c r="F241" s="33">
        <f t="shared" si="11"/>
        <v>2396</v>
      </c>
      <c r="G241" s="43"/>
      <c r="H241" s="33">
        <v>2971</v>
      </c>
      <c r="I241" s="35">
        <v>12</v>
      </c>
      <c r="J241" s="33">
        <v>3594</v>
      </c>
      <c r="K241" s="43">
        <f t="shared" si="13"/>
        <v>2396</v>
      </c>
      <c r="L241" s="43"/>
      <c r="M241" s="140"/>
      <c r="O241" s="113"/>
    </row>
    <row r="242" spans="1:15" ht="15.75" thickBot="1" x14ac:dyDescent="0.3">
      <c r="A242" s="29" t="s">
        <v>588</v>
      </c>
      <c r="B242" s="28" t="s">
        <v>589</v>
      </c>
      <c r="C242" s="1">
        <v>3835</v>
      </c>
      <c r="D242" s="112" t="s">
        <v>172</v>
      </c>
      <c r="E242" s="43">
        <f t="shared" si="12"/>
        <v>3580</v>
      </c>
      <c r="F242" s="33">
        <f t="shared" si="11"/>
        <v>2557</v>
      </c>
      <c r="G242" s="43"/>
      <c r="H242" s="33">
        <v>3171</v>
      </c>
      <c r="I242" s="35">
        <v>14.4</v>
      </c>
      <c r="J242" s="33">
        <v>3836</v>
      </c>
      <c r="K242" s="43">
        <f t="shared" si="13"/>
        <v>2557</v>
      </c>
      <c r="L242" s="43"/>
      <c r="M242" s="140"/>
      <c r="O242" s="113"/>
    </row>
    <row r="243" spans="1:15" x14ac:dyDescent="0.25">
      <c r="A243" s="29" t="s">
        <v>159</v>
      </c>
      <c r="B243" s="30"/>
      <c r="D243" s="31" t="s">
        <v>160</v>
      </c>
      <c r="E243" s="43" t="str">
        <f t="shared" si="12"/>
        <v/>
      </c>
      <c r="F243" s="33" t="str">
        <f t="shared" si="11"/>
        <v/>
      </c>
      <c r="G243" s="43"/>
      <c r="H243" s="44" t="s">
        <v>161</v>
      </c>
      <c r="J243" s="114" t="s">
        <v>159</v>
      </c>
      <c r="K243" s="43"/>
      <c r="L243" s="43"/>
      <c r="M243" s="140"/>
      <c r="O243" s="113"/>
    </row>
    <row r="244" spans="1:15" x14ac:dyDescent="0.25">
      <c r="A244" s="29" t="s">
        <v>159</v>
      </c>
      <c r="B244" s="37" t="s">
        <v>162</v>
      </c>
      <c r="D244" s="31" t="s">
        <v>163</v>
      </c>
      <c r="E244" s="43" t="str">
        <f t="shared" si="12"/>
        <v/>
      </c>
      <c r="F244" s="33" t="str">
        <f t="shared" si="11"/>
        <v/>
      </c>
      <c r="G244" s="43"/>
      <c r="H244" s="45" t="s">
        <v>164</v>
      </c>
      <c r="J244" s="114" t="s">
        <v>159</v>
      </c>
      <c r="K244" s="43"/>
      <c r="L244" s="43"/>
      <c r="M244" s="140"/>
      <c r="O244" s="113"/>
    </row>
    <row r="245" spans="1:15" x14ac:dyDescent="0.25">
      <c r="A245" s="23" t="s">
        <v>159</v>
      </c>
      <c r="B245" s="38" t="s">
        <v>165</v>
      </c>
      <c r="D245" s="31" t="s">
        <v>166</v>
      </c>
      <c r="E245" s="43" t="str">
        <f t="shared" si="12"/>
        <v/>
      </c>
      <c r="F245" s="33" t="str">
        <f t="shared" si="11"/>
        <v/>
      </c>
      <c r="G245" s="43"/>
      <c r="H245" s="45" t="s">
        <v>167</v>
      </c>
      <c r="J245" s="114" t="s">
        <v>159</v>
      </c>
      <c r="K245" s="43"/>
      <c r="L245" s="43"/>
      <c r="M245" s="140"/>
      <c r="O245" s="113"/>
    </row>
    <row r="246" spans="1:15" s="42" customFormat="1" ht="15.75" thickBot="1" x14ac:dyDescent="0.3">
      <c r="A246" s="29" t="s">
        <v>159</v>
      </c>
      <c r="B246" s="39"/>
      <c r="C246" s="115"/>
      <c r="D246" s="31" t="s">
        <v>168</v>
      </c>
      <c r="E246" s="43" t="str">
        <f t="shared" si="12"/>
        <v/>
      </c>
      <c r="F246" s="33" t="str">
        <f t="shared" si="11"/>
        <v/>
      </c>
      <c r="G246" s="43"/>
      <c r="H246" s="46" t="s">
        <v>169</v>
      </c>
      <c r="I246" s="41"/>
      <c r="J246" s="40" t="s">
        <v>159</v>
      </c>
      <c r="K246" s="43"/>
      <c r="L246" s="43"/>
      <c r="M246" s="140"/>
      <c r="N246" s="113"/>
      <c r="O246" s="113"/>
    </row>
    <row r="247" spans="1:15" x14ac:dyDescent="0.25">
      <c r="A247" s="29" t="s">
        <v>159</v>
      </c>
      <c r="D247" s="31"/>
      <c r="E247" s="43" t="str">
        <f t="shared" si="12"/>
        <v/>
      </c>
      <c r="F247" s="33" t="str">
        <f t="shared" si="11"/>
        <v/>
      </c>
      <c r="G247" s="43"/>
      <c r="H247" s="47" t="s">
        <v>241</v>
      </c>
      <c r="I247" s="35" t="s">
        <v>242</v>
      </c>
      <c r="J247" s="114" t="s">
        <v>159</v>
      </c>
      <c r="K247" s="43"/>
      <c r="L247" s="43"/>
      <c r="M247" s="140"/>
      <c r="O247" s="113"/>
    </row>
    <row r="248" spans="1:15" x14ac:dyDescent="0.25">
      <c r="A248" s="23" t="s">
        <v>73</v>
      </c>
      <c r="B248" s="48"/>
      <c r="D248" s="31" t="s">
        <v>243</v>
      </c>
      <c r="E248" s="43" t="str">
        <f t="shared" si="12"/>
        <v/>
      </c>
      <c r="F248" s="33" t="str">
        <f t="shared" si="11"/>
        <v/>
      </c>
      <c r="G248" s="43"/>
      <c r="H248" s="47" t="s">
        <v>244</v>
      </c>
      <c r="I248" s="35" t="s">
        <v>245</v>
      </c>
      <c r="J248" s="114" t="s">
        <v>159</v>
      </c>
      <c r="K248" s="43"/>
      <c r="L248" s="43"/>
      <c r="M248" s="140"/>
      <c r="O248" s="113"/>
    </row>
    <row r="249" spans="1:15" x14ac:dyDescent="0.25">
      <c r="A249" s="29" t="s">
        <v>590</v>
      </c>
      <c r="B249" s="28" t="s">
        <v>591</v>
      </c>
      <c r="C249" s="1">
        <v>4642</v>
      </c>
      <c r="D249" s="112" t="s">
        <v>172</v>
      </c>
      <c r="E249" s="43">
        <f t="shared" si="12"/>
        <v>4333</v>
      </c>
      <c r="F249" s="33">
        <f t="shared" si="11"/>
        <v>3095</v>
      </c>
      <c r="G249" s="43"/>
      <c r="H249" s="33">
        <v>3838</v>
      </c>
      <c r="I249" s="35">
        <v>16.8</v>
      </c>
      <c r="J249" s="33">
        <v>4643</v>
      </c>
      <c r="K249" s="43">
        <f t="shared" ref="K249:K258" si="14">H249/1.24</f>
        <v>3095</v>
      </c>
      <c r="L249" s="43"/>
      <c r="M249" s="140"/>
      <c r="O249" s="113"/>
    </row>
    <row r="250" spans="1:15" x14ac:dyDescent="0.25">
      <c r="A250" s="29" t="s">
        <v>592</v>
      </c>
      <c r="B250" s="28" t="s">
        <v>593</v>
      </c>
      <c r="C250" s="1">
        <v>5017</v>
      </c>
      <c r="D250" s="112" t="s">
        <v>172</v>
      </c>
      <c r="E250" s="43">
        <f t="shared" si="12"/>
        <v>4683</v>
      </c>
      <c r="F250" s="33">
        <f t="shared" si="11"/>
        <v>3345</v>
      </c>
      <c r="G250" s="43"/>
      <c r="H250" s="33">
        <v>4148</v>
      </c>
      <c r="I250" s="35">
        <v>19.2</v>
      </c>
      <c r="J250" s="33">
        <v>5018</v>
      </c>
      <c r="K250" s="43">
        <f t="shared" si="14"/>
        <v>3345</v>
      </c>
      <c r="L250" s="43"/>
      <c r="M250" s="140"/>
      <c r="O250" s="113"/>
    </row>
    <row r="251" spans="1:15" x14ac:dyDescent="0.25">
      <c r="A251" s="29" t="s">
        <v>594</v>
      </c>
      <c r="B251" s="28" t="s">
        <v>595</v>
      </c>
      <c r="C251" s="1">
        <v>6404</v>
      </c>
      <c r="D251" s="112" t="s">
        <v>172</v>
      </c>
      <c r="E251" s="43">
        <f t="shared" si="12"/>
        <v>5977</v>
      </c>
      <c r="F251" s="33">
        <f t="shared" si="11"/>
        <v>4269</v>
      </c>
      <c r="G251" s="43"/>
      <c r="H251" s="33">
        <v>5294</v>
      </c>
      <c r="I251" s="35">
        <v>24</v>
      </c>
      <c r="J251" s="33">
        <v>6404</v>
      </c>
      <c r="K251" s="43">
        <f t="shared" si="14"/>
        <v>4269</v>
      </c>
      <c r="L251" s="43"/>
      <c r="M251" s="140"/>
      <c r="O251" s="113"/>
    </row>
    <row r="252" spans="1:15" x14ac:dyDescent="0.25">
      <c r="A252" s="29" t="s">
        <v>596</v>
      </c>
      <c r="B252" s="28" t="s">
        <v>597</v>
      </c>
      <c r="C252" s="1">
        <v>8258</v>
      </c>
      <c r="D252" s="112" t="s">
        <v>172</v>
      </c>
      <c r="E252" s="43">
        <f t="shared" si="12"/>
        <v>7708</v>
      </c>
      <c r="F252" s="33">
        <f t="shared" si="11"/>
        <v>5506</v>
      </c>
      <c r="G252" s="43"/>
      <c r="H252" s="33">
        <v>6827</v>
      </c>
      <c r="I252" s="35">
        <v>28.8</v>
      </c>
      <c r="J252" s="33">
        <v>8258</v>
      </c>
      <c r="K252" s="43">
        <f t="shared" si="14"/>
        <v>5506</v>
      </c>
      <c r="L252" s="43"/>
      <c r="M252" s="140"/>
      <c r="O252" s="113"/>
    </row>
    <row r="253" spans="1:15" x14ac:dyDescent="0.25">
      <c r="A253" s="29" t="s">
        <v>598</v>
      </c>
      <c r="B253" s="28" t="s">
        <v>599</v>
      </c>
      <c r="C253" s="1">
        <v>9624</v>
      </c>
      <c r="D253" s="112" t="s">
        <v>172</v>
      </c>
      <c r="E253" s="43">
        <f t="shared" si="12"/>
        <v>8982</v>
      </c>
      <c r="F253" s="33">
        <f t="shared" si="11"/>
        <v>6416</v>
      </c>
      <c r="G253" s="43"/>
      <c r="H253" s="33">
        <v>7956</v>
      </c>
      <c r="I253" s="35">
        <v>36</v>
      </c>
      <c r="J253" s="33">
        <v>9624</v>
      </c>
      <c r="K253" s="43">
        <f t="shared" si="14"/>
        <v>6416</v>
      </c>
      <c r="L253" s="43"/>
      <c r="M253" s="140"/>
      <c r="O253" s="113"/>
    </row>
    <row r="254" spans="1:15" x14ac:dyDescent="0.25">
      <c r="A254" s="29" t="s">
        <v>600</v>
      </c>
      <c r="B254" s="28" t="s">
        <v>601</v>
      </c>
      <c r="C254" s="1">
        <v>25366</v>
      </c>
      <c r="D254" s="112" t="s">
        <v>172</v>
      </c>
      <c r="E254" s="43">
        <f t="shared" si="12"/>
        <v>23675</v>
      </c>
      <c r="F254" s="33">
        <f t="shared" si="11"/>
        <v>16911</v>
      </c>
      <c r="G254" s="43"/>
      <c r="H254" s="33">
        <v>20970</v>
      </c>
      <c r="I254" s="35">
        <v>60</v>
      </c>
      <c r="J254" s="33">
        <v>25367</v>
      </c>
      <c r="K254" s="43">
        <f t="shared" si="14"/>
        <v>16911</v>
      </c>
      <c r="L254" s="43"/>
      <c r="M254" s="140"/>
      <c r="O254" s="113"/>
    </row>
    <row r="255" spans="1:15" x14ac:dyDescent="0.25">
      <c r="A255" s="29" t="s">
        <v>602</v>
      </c>
      <c r="B255" s="28" t="s">
        <v>603</v>
      </c>
      <c r="C255" s="1">
        <v>27076</v>
      </c>
      <c r="D255" s="112" t="s">
        <v>172</v>
      </c>
      <c r="E255" s="43">
        <f t="shared" si="12"/>
        <v>25271</v>
      </c>
      <c r="F255" s="33">
        <f t="shared" si="11"/>
        <v>18051</v>
      </c>
      <c r="G255" s="43"/>
      <c r="H255" s="33">
        <v>22383</v>
      </c>
      <c r="I255" s="35">
        <v>60</v>
      </c>
      <c r="J255" s="33">
        <v>27076</v>
      </c>
      <c r="K255" s="43">
        <f t="shared" si="14"/>
        <v>18051</v>
      </c>
      <c r="L255" s="43"/>
      <c r="M255" s="140"/>
      <c r="O255" s="113"/>
    </row>
    <row r="256" spans="1:15" x14ac:dyDescent="0.25">
      <c r="A256" s="29" t="s">
        <v>604</v>
      </c>
      <c r="B256" s="28" t="s">
        <v>605</v>
      </c>
      <c r="C256" s="1">
        <v>7769</v>
      </c>
      <c r="D256" s="112" t="s">
        <v>172</v>
      </c>
      <c r="E256" s="43">
        <f t="shared" si="12"/>
        <v>7252</v>
      </c>
      <c r="F256" s="33">
        <f t="shared" si="11"/>
        <v>5180</v>
      </c>
      <c r="G256" s="43"/>
      <c r="H256" s="33">
        <v>6423</v>
      </c>
      <c r="I256" s="35">
        <v>19.2</v>
      </c>
      <c r="J256" s="33">
        <v>7770</v>
      </c>
      <c r="K256" s="43">
        <f t="shared" si="14"/>
        <v>5180</v>
      </c>
      <c r="L256" s="43"/>
      <c r="M256" s="140"/>
      <c r="O256" s="113"/>
    </row>
    <row r="257" spans="1:15" x14ac:dyDescent="0.25">
      <c r="A257" s="29" t="s">
        <v>606</v>
      </c>
      <c r="B257" s="28" t="s">
        <v>607</v>
      </c>
      <c r="C257" s="1">
        <v>6635</v>
      </c>
      <c r="D257" s="112" t="s">
        <v>172</v>
      </c>
      <c r="E257" s="43">
        <f t="shared" si="12"/>
        <v>6192</v>
      </c>
      <c r="F257" s="33">
        <f t="shared" si="11"/>
        <v>4423</v>
      </c>
      <c r="G257" s="43"/>
      <c r="H257" s="33">
        <v>5485</v>
      </c>
      <c r="I257" s="35">
        <v>22.4</v>
      </c>
      <c r="J257" s="33">
        <v>6635</v>
      </c>
      <c r="K257" s="43">
        <f t="shared" si="14"/>
        <v>4423</v>
      </c>
      <c r="L257" s="43"/>
      <c r="M257" s="140"/>
      <c r="O257" s="113"/>
    </row>
    <row r="258" spans="1:15" x14ac:dyDescent="0.25">
      <c r="A258" s="29" t="s">
        <v>608</v>
      </c>
      <c r="B258" s="28" t="s">
        <v>609</v>
      </c>
      <c r="C258" s="1">
        <v>5791</v>
      </c>
      <c r="D258" s="112" t="s">
        <v>172</v>
      </c>
      <c r="E258" s="43">
        <f t="shared" si="12"/>
        <v>5405</v>
      </c>
      <c r="F258" s="33">
        <f t="shared" si="11"/>
        <v>3861</v>
      </c>
      <c r="G258" s="43"/>
      <c r="H258" s="33">
        <v>4788</v>
      </c>
      <c r="I258" s="35">
        <v>12</v>
      </c>
      <c r="J258" s="33">
        <v>5792</v>
      </c>
      <c r="K258" s="43">
        <f t="shared" si="14"/>
        <v>3861</v>
      </c>
      <c r="L258" s="43"/>
      <c r="M258" s="140"/>
      <c r="O258" s="113"/>
    </row>
    <row r="259" spans="1:15" x14ac:dyDescent="0.25">
      <c r="A259" s="29" t="s">
        <v>159</v>
      </c>
      <c r="E259" s="43" t="str">
        <f t="shared" si="12"/>
        <v/>
      </c>
      <c r="F259" s="33" t="str">
        <f t="shared" si="11"/>
        <v/>
      </c>
      <c r="G259" s="43"/>
      <c r="J259" s="114" t="s">
        <v>159</v>
      </c>
      <c r="K259" s="43"/>
      <c r="L259" s="43"/>
      <c r="M259" s="140"/>
      <c r="O259" s="113"/>
    </row>
    <row r="260" spans="1:15" ht="15.75" thickBot="1" x14ac:dyDescent="0.3">
      <c r="A260" s="29" t="s">
        <v>159</v>
      </c>
      <c r="E260" s="43" t="str">
        <f t="shared" si="12"/>
        <v/>
      </c>
      <c r="F260" s="33" t="str">
        <f t="shared" si="11"/>
        <v/>
      </c>
      <c r="G260" s="43"/>
      <c r="J260" s="114" t="s">
        <v>159</v>
      </c>
      <c r="K260" s="43"/>
      <c r="L260" s="43"/>
      <c r="M260" s="140"/>
      <c r="O260" s="113"/>
    </row>
    <row r="261" spans="1:15" ht="15.75" customHeight="1" x14ac:dyDescent="0.25">
      <c r="A261" s="29" t="s">
        <v>159</v>
      </c>
      <c r="B261" s="50"/>
      <c r="D261" s="31" t="s">
        <v>160</v>
      </c>
      <c r="E261" s="43" t="str">
        <f t="shared" si="12"/>
        <v/>
      </c>
      <c r="F261" s="33" t="str">
        <f t="shared" si="11"/>
        <v/>
      </c>
      <c r="G261" s="43"/>
      <c r="H261" s="44" t="s">
        <v>610</v>
      </c>
      <c r="J261" s="114" t="s">
        <v>159</v>
      </c>
      <c r="K261" s="43"/>
      <c r="L261" s="43"/>
      <c r="M261" s="140"/>
      <c r="O261" s="113"/>
    </row>
    <row r="262" spans="1:15" ht="12.4" customHeight="1" x14ac:dyDescent="0.25">
      <c r="A262" s="29" t="s">
        <v>159</v>
      </c>
      <c r="B262" s="38"/>
      <c r="D262" s="31" t="s">
        <v>163</v>
      </c>
      <c r="E262" s="43" t="str">
        <f t="shared" si="12"/>
        <v/>
      </c>
      <c r="F262" s="33" t="str">
        <f t="shared" ref="F262:F325" si="15">IF(K262=0,"",K262)</f>
        <v/>
      </c>
      <c r="G262" s="43"/>
      <c r="H262" s="45" t="s">
        <v>611</v>
      </c>
      <c r="I262" s="35" t="s">
        <v>612</v>
      </c>
      <c r="J262" s="114" t="s">
        <v>159</v>
      </c>
      <c r="K262" s="43"/>
      <c r="L262" s="43"/>
      <c r="M262" s="140"/>
      <c r="O262" s="113"/>
    </row>
    <row r="263" spans="1:15" ht="12" customHeight="1" x14ac:dyDescent="0.25">
      <c r="A263" s="29" t="s">
        <v>159</v>
      </c>
      <c r="B263" s="51"/>
      <c r="D263" s="31" t="s">
        <v>166</v>
      </c>
      <c r="E263" s="43" t="str">
        <f t="shared" ref="E263:E326" si="16">IF(K263&lt;=0,"",K263*E$2)</f>
        <v/>
      </c>
      <c r="F263" s="33" t="str">
        <f t="shared" si="15"/>
        <v/>
      </c>
      <c r="G263" s="43"/>
      <c r="H263" s="45" t="s">
        <v>613</v>
      </c>
      <c r="J263" s="114" t="s">
        <v>159</v>
      </c>
      <c r="K263" s="43"/>
      <c r="L263" s="43"/>
      <c r="M263" s="140"/>
      <c r="O263" s="113"/>
    </row>
    <row r="264" spans="1:15" ht="15" customHeight="1" x14ac:dyDescent="0.25">
      <c r="A264" s="29" t="s">
        <v>159</v>
      </c>
      <c r="B264" s="37" t="s">
        <v>614</v>
      </c>
      <c r="D264" s="31" t="s">
        <v>615</v>
      </c>
      <c r="E264" s="43" t="str">
        <f t="shared" si="16"/>
        <v/>
      </c>
      <c r="F264" s="33" t="str">
        <f t="shared" si="15"/>
        <v/>
      </c>
      <c r="G264" s="43"/>
      <c r="H264" s="45" t="s">
        <v>616</v>
      </c>
      <c r="J264" s="114" t="s">
        <v>159</v>
      </c>
      <c r="K264" s="43"/>
      <c r="L264" s="43"/>
      <c r="M264" s="140"/>
      <c r="O264" s="113"/>
    </row>
    <row r="265" spans="1:15" ht="15" customHeight="1" x14ac:dyDescent="0.25">
      <c r="A265" s="23" t="s">
        <v>159</v>
      </c>
      <c r="B265" s="38" t="s">
        <v>165</v>
      </c>
      <c r="D265" s="31" t="s">
        <v>617</v>
      </c>
      <c r="E265" s="43" t="str">
        <f t="shared" si="16"/>
        <v/>
      </c>
      <c r="F265" s="33" t="str">
        <f t="shared" si="15"/>
        <v/>
      </c>
      <c r="G265" s="43"/>
      <c r="H265" s="45" t="s">
        <v>618</v>
      </c>
      <c r="J265" s="114" t="s">
        <v>159</v>
      </c>
      <c r="K265" s="43"/>
      <c r="L265" s="43"/>
      <c r="M265" s="140"/>
      <c r="O265" s="113"/>
    </row>
    <row r="266" spans="1:15" s="42" customFormat="1" ht="15" customHeight="1" thickBot="1" x14ac:dyDescent="0.3">
      <c r="A266" s="29" t="s">
        <v>159</v>
      </c>
      <c r="B266" s="39"/>
      <c r="C266" s="115"/>
      <c r="D266" s="31" t="s">
        <v>168</v>
      </c>
      <c r="E266" s="43" t="str">
        <f t="shared" si="16"/>
        <v/>
      </c>
      <c r="F266" s="33" t="str">
        <f t="shared" si="15"/>
        <v/>
      </c>
      <c r="G266" s="43"/>
      <c r="H266" s="46" t="s">
        <v>619</v>
      </c>
      <c r="I266" s="41"/>
      <c r="J266" s="40" t="s">
        <v>159</v>
      </c>
      <c r="K266" s="43"/>
      <c r="L266" s="43"/>
      <c r="M266" s="140"/>
      <c r="N266" s="113"/>
      <c r="O266" s="113"/>
    </row>
    <row r="267" spans="1:15" ht="18" customHeight="1" x14ac:dyDescent="0.25">
      <c r="A267" s="29" t="s">
        <v>159</v>
      </c>
      <c r="D267" s="31"/>
      <c r="E267" s="43" t="str">
        <f t="shared" si="16"/>
        <v/>
      </c>
      <c r="F267" s="33" t="str">
        <f t="shared" si="15"/>
        <v/>
      </c>
      <c r="G267" s="43"/>
      <c r="H267" s="47" t="s">
        <v>241</v>
      </c>
      <c r="I267" s="35" t="s">
        <v>242</v>
      </c>
      <c r="J267" s="114" t="s">
        <v>159</v>
      </c>
      <c r="K267" s="43"/>
      <c r="L267" s="43"/>
      <c r="M267" s="140"/>
      <c r="O267" s="113"/>
    </row>
    <row r="268" spans="1:15" ht="12" customHeight="1" x14ac:dyDescent="0.25">
      <c r="A268" s="23" t="s">
        <v>73</v>
      </c>
      <c r="D268" s="31" t="s">
        <v>243</v>
      </c>
      <c r="E268" s="43" t="str">
        <f t="shared" si="16"/>
        <v/>
      </c>
      <c r="F268" s="33" t="str">
        <f t="shared" si="15"/>
        <v/>
      </c>
      <c r="G268" s="43"/>
      <c r="H268" s="47" t="s">
        <v>244</v>
      </c>
      <c r="I268" s="35" t="s">
        <v>245</v>
      </c>
      <c r="J268" s="114" t="s">
        <v>159</v>
      </c>
      <c r="K268" s="43"/>
      <c r="L268" s="43"/>
      <c r="M268" s="140"/>
      <c r="O268" s="113"/>
    </row>
    <row r="269" spans="1:15" ht="15.75" customHeight="1" x14ac:dyDescent="0.25">
      <c r="A269" s="29" t="s">
        <v>620</v>
      </c>
      <c r="B269" s="28" t="s">
        <v>621</v>
      </c>
      <c r="C269" s="1">
        <v>170</v>
      </c>
      <c r="D269" s="112" t="s">
        <v>172</v>
      </c>
      <c r="E269" s="43">
        <f t="shared" si="16"/>
        <v>160</v>
      </c>
      <c r="F269" s="33">
        <f t="shared" si="15"/>
        <v>114</v>
      </c>
      <c r="G269" s="43"/>
      <c r="H269" s="33">
        <v>141</v>
      </c>
      <c r="I269" s="35">
        <v>0.16</v>
      </c>
      <c r="J269" s="114">
        <v>171</v>
      </c>
      <c r="K269" s="43">
        <f t="shared" ref="K269:K304" si="17">H269/1.24</f>
        <v>114</v>
      </c>
      <c r="L269" s="43"/>
      <c r="M269" s="140"/>
      <c r="O269" s="113"/>
    </row>
    <row r="270" spans="1:15" ht="15.75" customHeight="1" x14ac:dyDescent="0.25">
      <c r="A270" s="29" t="s">
        <v>622</v>
      </c>
      <c r="B270" s="28" t="s">
        <v>623</v>
      </c>
      <c r="C270" s="1">
        <v>130</v>
      </c>
      <c r="D270" s="112" t="s">
        <v>172</v>
      </c>
      <c r="E270" s="43">
        <f t="shared" si="16"/>
        <v>122</v>
      </c>
      <c r="F270" s="33">
        <f t="shared" si="15"/>
        <v>87</v>
      </c>
      <c r="G270" s="43"/>
      <c r="H270" s="33">
        <v>108</v>
      </c>
      <c r="I270" s="35">
        <v>0.24</v>
      </c>
      <c r="J270" s="114">
        <v>131</v>
      </c>
      <c r="K270" s="43">
        <f t="shared" si="17"/>
        <v>87</v>
      </c>
      <c r="L270" s="43"/>
      <c r="M270" s="140"/>
      <c r="O270" s="113"/>
    </row>
    <row r="271" spans="1:15" ht="15.75" customHeight="1" x14ac:dyDescent="0.25">
      <c r="A271" s="29" t="s">
        <v>624</v>
      </c>
      <c r="B271" s="28" t="s">
        <v>625</v>
      </c>
      <c r="C271" s="1">
        <v>170</v>
      </c>
      <c r="D271" s="112" t="s">
        <v>172</v>
      </c>
      <c r="E271" s="43">
        <f t="shared" si="16"/>
        <v>160</v>
      </c>
      <c r="F271" s="33">
        <f t="shared" si="15"/>
        <v>114</v>
      </c>
      <c r="G271" s="43"/>
      <c r="H271" s="33">
        <v>141</v>
      </c>
      <c r="I271" s="35">
        <v>0.28799999999999998</v>
      </c>
      <c r="J271" s="114">
        <v>171</v>
      </c>
      <c r="K271" s="43">
        <f t="shared" si="17"/>
        <v>114</v>
      </c>
      <c r="L271" s="43"/>
      <c r="M271" s="140"/>
      <c r="O271" s="113"/>
    </row>
    <row r="272" spans="1:15" ht="15.75" customHeight="1" x14ac:dyDescent="0.25">
      <c r="A272" s="29" t="s">
        <v>626</v>
      </c>
      <c r="B272" s="28" t="s">
        <v>627</v>
      </c>
      <c r="C272" s="1">
        <v>216</v>
      </c>
      <c r="D272" s="112" t="s">
        <v>172</v>
      </c>
      <c r="E272" s="43">
        <f t="shared" si="16"/>
        <v>202</v>
      </c>
      <c r="F272" s="33">
        <f t="shared" si="15"/>
        <v>144</v>
      </c>
      <c r="G272" s="43"/>
      <c r="H272" s="33">
        <v>179</v>
      </c>
      <c r="I272" s="35">
        <v>0.35</v>
      </c>
      <c r="J272" s="33">
        <v>217</v>
      </c>
      <c r="K272" s="43">
        <f t="shared" si="17"/>
        <v>144</v>
      </c>
      <c r="L272" s="43"/>
      <c r="M272" s="140"/>
      <c r="O272" s="113"/>
    </row>
    <row r="273" spans="1:15" ht="16.5" customHeight="1" x14ac:dyDescent="0.25">
      <c r="A273" s="29" t="s">
        <v>628</v>
      </c>
      <c r="B273" s="28" t="s">
        <v>629</v>
      </c>
      <c r="C273" s="1">
        <v>246</v>
      </c>
      <c r="D273" s="112" t="s">
        <v>172</v>
      </c>
      <c r="E273" s="43">
        <f t="shared" si="16"/>
        <v>231</v>
      </c>
      <c r="F273" s="33">
        <f t="shared" si="15"/>
        <v>165</v>
      </c>
      <c r="G273" s="43"/>
      <c r="H273" s="33">
        <v>204</v>
      </c>
      <c r="I273" s="35">
        <v>0.48</v>
      </c>
      <c r="J273" s="33">
        <v>247</v>
      </c>
      <c r="K273" s="43">
        <f t="shared" si="17"/>
        <v>165</v>
      </c>
      <c r="L273" s="43"/>
      <c r="M273" s="140"/>
      <c r="O273" s="113"/>
    </row>
    <row r="274" spans="1:15" ht="16.5" customHeight="1" x14ac:dyDescent="0.25">
      <c r="A274" s="29" t="s">
        <v>630</v>
      </c>
      <c r="B274" s="28" t="s">
        <v>631</v>
      </c>
      <c r="C274" s="1">
        <v>348</v>
      </c>
      <c r="D274" s="112" t="s">
        <v>172</v>
      </c>
      <c r="E274" s="43">
        <f t="shared" si="16"/>
        <v>325</v>
      </c>
      <c r="F274" s="33">
        <f t="shared" si="15"/>
        <v>232</v>
      </c>
      <c r="G274" s="43"/>
      <c r="H274" s="33">
        <v>288</v>
      </c>
      <c r="I274" s="35">
        <v>0.6</v>
      </c>
      <c r="J274" s="33">
        <v>348</v>
      </c>
      <c r="K274" s="43">
        <f t="shared" si="17"/>
        <v>232</v>
      </c>
      <c r="L274" s="43"/>
      <c r="M274" s="140"/>
      <c r="O274" s="113"/>
    </row>
    <row r="275" spans="1:15" ht="16.5" customHeight="1" x14ac:dyDescent="0.25">
      <c r="A275" s="29" t="s">
        <v>632</v>
      </c>
      <c r="B275" s="28" t="s">
        <v>633</v>
      </c>
      <c r="C275" s="1">
        <v>552</v>
      </c>
      <c r="D275" s="112" t="s">
        <v>172</v>
      </c>
      <c r="E275" s="43">
        <f t="shared" si="16"/>
        <v>517</v>
      </c>
      <c r="F275" s="33">
        <f t="shared" si="15"/>
        <v>369</v>
      </c>
      <c r="G275" s="43"/>
      <c r="H275" s="33">
        <v>457</v>
      </c>
      <c r="I275" s="35">
        <v>0.72</v>
      </c>
      <c r="J275" s="33">
        <v>553</v>
      </c>
      <c r="K275" s="43">
        <f t="shared" si="17"/>
        <v>369</v>
      </c>
      <c r="L275" s="43"/>
      <c r="M275" s="140"/>
      <c r="O275" s="113"/>
    </row>
    <row r="276" spans="1:15" ht="15" customHeight="1" x14ac:dyDescent="0.25">
      <c r="A276" s="29" t="s">
        <v>634</v>
      </c>
      <c r="B276" s="28" t="s">
        <v>635</v>
      </c>
      <c r="C276" s="1">
        <v>587</v>
      </c>
      <c r="D276" s="112" t="s">
        <v>172</v>
      </c>
      <c r="E276" s="43">
        <f t="shared" si="16"/>
        <v>549</v>
      </c>
      <c r="F276" s="33">
        <f t="shared" si="15"/>
        <v>392</v>
      </c>
      <c r="G276" s="43"/>
      <c r="H276" s="33">
        <v>486</v>
      </c>
      <c r="I276" s="35">
        <v>0.96</v>
      </c>
      <c r="J276" s="33">
        <v>588</v>
      </c>
      <c r="K276" s="43">
        <f t="shared" si="17"/>
        <v>392</v>
      </c>
      <c r="L276" s="43"/>
      <c r="M276" s="140"/>
      <c r="O276" s="113"/>
    </row>
    <row r="277" spans="1:15" x14ac:dyDescent="0.25">
      <c r="A277" s="29" t="s">
        <v>636</v>
      </c>
      <c r="B277" s="28" t="s">
        <v>637</v>
      </c>
      <c r="C277" s="1">
        <v>348</v>
      </c>
      <c r="D277" s="112" t="s">
        <v>172</v>
      </c>
      <c r="E277" s="43">
        <f t="shared" si="16"/>
        <v>325</v>
      </c>
      <c r="F277" s="33">
        <f t="shared" si="15"/>
        <v>232</v>
      </c>
      <c r="G277" s="43"/>
      <c r="H277" s="33">
        <v>288</v>
      </c>
      <c r="I277" s="35">
        <v>0.64</v>
      </c>
      <c r="J277" s="33">
        <v>348</v>
      </c>
      <c r="K277" s="43">
        <f t="shared" si="17"/>
        <v>232</v>
      </c>
      <c r="L277" s="43"/>
      <c r="M277" s="140"/>
      <c r="O277" s="113"/>
    </row>
    <row r="278" spans="1:15" x14ac:dyDescent="0.25">
      <c r="A278" s="29" t="s">
        <v>638</v>
      </c>
      <c r="B278" s="28" t="s">
        <v>639</v>
      </c>
      <c r="C278" s="1">
        <v>481</v>
      </c>
      <c r="D278" s="112" t="s">
        <v>172</v>
      </c>
      <c r="E278" s="43">
        <f t="shared" si="16"/>
        <v>449</v>
      </c>
      <c r="F278" s="33">
        <f t="shared" si="15"/>
        <v>321</v>
      </c>
      <c r="G278" s="43"/>
      <c r="H278" s="33">
        <v>398</v>
      </c>
      <c r="I278" s="35">
        <v>0.8</v>
      </c>
      <c r="J278" s="33">
        <v>481</v>
      </c>
      <c r="K278" s="43">
        <f t="shared" si="17"/>
        <v>321</v>
      </c>
      <c r="L278" s="43"/>
      <c r="M278" s="140"/>
      <c r="O278" s="113"/>
    </row>
    <row r="279" spans="1:15" x14ac:dyDescent="0.25">
      <c r="A279" s="29" t="s">
        <v>640</v>
      </c>
      <c r="B279" s="28" t="s">
        <v>641</v>
      </c>
      <c r="C279" s="1">
        <v>514</v>
      </c>
      <c r="D279" s="112" t="s">
        <v>172</v>
      </c>
      <c r="E279" s="43">
        <f t="shared" si="16"/>
        <v>480</v>
      </c>
      <c r="F279" s="33">
        <f t="shared" si="15"/>
        <v>343</v>
      </c>
      <c r="G279" s="43"/>
      <c r="H279" s="33">
        <v>425</v>
      </c>
      <c r="I279" s="35">
        <v>0.79</v>
      </c>
      <c r="J279" s="33">
        <v>514</v>
      </c>
      <c r="K279" s="43">
        <f t="shared" si="17"/>
        <v>343</v>
      </c>
      <c r="L279" s="43"/>
      <c r="M279" s="140"/>
      <c r="O279" s="113"/>
    </row>
    <row r="280" spans="1:15" x14ac:dyDescent="0.25">
      <c r="A280" s="29" t="s">
        <v>642</v>
      </c>
      <c r="B280" s="28" t="s">
        <v>643</v>
      </c>
      <c r="C280" s="1">
        <v>520</v>
      </c>
      <c r="D280" s="112" t="s">
        <v>172</v>
      </c>
      <c r="E280" s="43">
        <f t="shared" si="16"/>
        <v>486</v>
      </c>
      <c r="F280" s="33">
        <f t="shared" si="15"/>
        <v>347</v>
      </c>
      <c r="G280" s="43"/>
      <c r="H280" s="33">
        <v>430</v>
      </c>
      <c r="I280" s="35">
        <v>0.98</v>
      </c>
      <c r="J280" s="33">
        <v>520</v>
      </c>
      <c r="K280" s="43">
        <f t="shared" si="17"/>
        <v>347</v>
      </c>
      <c r="L280" s="43"/>
      <c r="M280" s="140"/>
      <c r="O280" s="113"/>
    </row>
    <row r="281" spans="1:15" x14ac:dyDescent="0.25">
      <c r="A281" s="29" t="s">
        <v>644</v>
      </c>
      <c r="B281" s="28" t="s">
        <v>645</v>
      </c>
      <c r="C281" s="1">
        <v>569</v>
      </c>
      <c r="D281" s="112" t="s">
        <v>172</v>
      </c>
      <c r="E281" s="43">
        <f t="shared" si="16"/>
        <v>532</v>
      </c>
      <c r="F281" s="33">
        <f t="shared" si="15"/>
        <v>380</v>
      </c>
      <c r="G281" s="43"/>
      <c r="H281" s="33">
        <v>471</v>
      </c>
      <c r="I281" s="35">
        <v>1.18</v>
      </c>
      <c r="J281" s="33">
        <v>570</v>
      </c>
      <c r="K281" s="43">
        <f t="shared" si="17"/>
        <v>380</v>
      </c>
      <c r="L281" s="43"/>
      <c r="M281" s="140"/>
      <c r="O281" s="113"/>
    </row>
    <row r="282" spans="1:15" x14ac:dyDescent="0.25">
      <c r="A282" s="29" t="s">
        <v>646</v>
      </c>
      <c r="B282" s="28" t="s">
        <v>647</v>
      </c>
      <c r="C282" s="1">
        <v>903</v>
      </c>
      <c r="D282" s="112" t="s">
        <v>172</v>
      </c>
      <c r="E282" s="43">
        <f t="shared" si="16"/>
        <v>843</v>
      </c>
      <c r="F282" s="33">
        <f t="shared" si="15"/>
        <v>602</v>
      </c>
      <c r="G282" s="43"/>
      <c r="H282" s="33">
        <v>747</v>
      </c>
      <c r="I282" s="35">
        <v>1.6</v>
      </c>
      <c r="J282" s="33">
        <v>904</v>
      </c>
      <c r="K282" s="43">
        <f t="shared" si="17"/>
        <v>602</v>
      </c>
      <c r="L282" s="43"/>
      <c r="M282" s="140"/>
      <c r="O282" s="113"/>
    </row>
    <row r="283" spans="1:15" x14ac:dyDescent="0.25">
      <c r="A283" s="29" t="s">
        <v>648</v>
      </c>
      <c r="B283" s="28" t="s">
        <v>649</v>
      </c>
      <c r="C283" s="1">
        <v>1167</v>
      </c>
      <c r="D283" s="112" t="s">
        <v>172</v>
      </c>
      <c r="E283" s="43">
        <f t="shared" si="16"/>
        <v>1089</v>
      </c>
      <c r="F283" s="33">
        <f t="shared" si="15"/>
        <v>778</v>
      </c>
      <c r="G283" s="43"/>
      <c r="H283" s="33">
        <v>965</v>
      </c>
      <c r="I283" s="35">
        <v>1.9630000000000001</v>
      </c>
      <c r="J283" s="33">
        <v>1167</v>
      </c>
      <c r="K283" s="43">
        <f t="shared" si="17"/>
        <v>778</v>
      </c>
      <c r="L283" s="43"/>
      <c r="M283" s="140"/>
      <c r="O283" s="113"/>
    </row>
    <row r="284" spans="1:15" x14ac:dyDescent="0.25">
      <c r="A284" s="29" t="s">
        <v>650</v>
      </c>
      <c r="B284" s="28" t="s">
        <v>651</v>
      </c>
      <c r="C284" s="1">
        <v>564</v>
      </c>
      <c r="D284" s="112" t="s">
        <v>172</v>
      </c>
      <c r="E284" s="43">
        <f t="shared" si="16"/>
        <v>528</v>
      </c>
      <c r="F284" s="33">
        <f t="shared" si="15"/>
        <v>377</v>
      </c>
      <c r="G284" s="43"/>
      <c r="H284" s="33">
        <v>467</v>
      </c>
      <c r="I284" s="35">
        <v>0.94199999999999995</v>
      </c>
      <c r="J284" s="33">
        <v>565</v>
      </c>
      <c r="K284" s="43">
        <f t="shared" si="17"/>
        <v>377</v>
      </c>
      <c r="L284" s="43"/>
      <c r="M284" s="140"/>
      <c r="O284" s="113"/>
    </row>
    <row r="285" spans="1:15" x14ac:dyDescent="0.25">
      <c r="A285" s="29" t="s">
        <v>652</v>
      </c>
      <c r="B285" s="28" t="s">
        <v>653</v>
      </c>
      <c r="C285" s="1">
        <v>825</v>
      </c>
      <c r="D285" s="112" t="s">
        <v>172</v>
      </c>
      <c r="E285" s="43">
        <f t="shared" si="16"/>
        <v>770</v>
      </c>
      <c r="F285" s="33">
        <f t="shared" si="15"/>
        <v>550</v>
      </c>
      <c r="G285" s="43"/>
      <c r="H285" s="33">
        <v>682</v>
      </c>
      <c r="I285" s="35">
        <v>1.1779999999999999</v>
      </c>
      <c r="J285" s="33">
        <v>825</v>
      </c>
      <c r="K285" s="43">
        <f t="shared" si="17"/>
        <v>550</v>
      </c>
      <c r="L285" s="43"/>
      <c r="M285" s="140"/>
      <c r="O285" s="113"/>
    </row>
    <row r="286" spans="1:15" x14ac:dyDescent="0.25">
      <c r="A286" s="29" t="s">
        <v>654</v>
      </c>
      <c r="B286" s="28" t="s">
        <v>655</v>
      </c>
      <c r="C286" s="1">
        <v>783</v>
      </c>
      <c r="D286" s="112" t="s">
        <v>172</v>
      </c>
      <c r="E286" s="43">
        <f t="shared" si="16"/>
        <v>732</v>
      </c>
      <c r="F286" s="33">
        <f t="shared" si="15"/>
        <v>523</v>
      </c>
      <c r="G286" s="43"/>
      <c r="H286" s="33">
        <v>648</v>
      </c>
      <c r="I286" s="35">
        <v>1.41</v>
      </c>
      <c r="J286" s="33">
        <v>784</v>
      </c>
      <c r="K286" s="43">
        <f t="shared" si="17"/>
        <v>523</v>
      </c>
      <c r="L286" s="43"/>
      <c r="M286" s="140"/>
      <c r="O286" s="113"/>
    </row>
    <row r="287" spans="1:15" x14ac:dyDescent="0.25">
      <c r="A287" s="29" t="s">
        <v>656</v>
      </c>
      <c r="B287" s="28" t="s">
        <v>657</v>
      </c>
      <c r="C287" s="1">
        <v>1129</v>
      </c>
      <c r="D287" s="112" t="s">
        <v>172</v>
      </c>
      <c r="E287" s="43">
        <f t="shared" si="16"/>
        <v>1054</v>
      </c>
      <c r="F287" s="33">
        <f t="shared" si="15"/>
        <v>753</v>
      </c>
      <c r="G287" s="43"/>
      <c r="H287" s="33">
        <v>934</v>
      </c>
      <c r="I287" s="35">
        <v>1.88</v>
      </c>
      <c r="J287" s="33">
        <v>1130</v>
      </c>
      <c r="K287" s="43">
        <f t="shared" si="17"/>
        <v>753</v>
      </c>
      <c r="L287" s="43"/>
      <c r="M287" s="140"/>
      <c r="O287" s="113"/>
    </row>
    <row r="288" spans="1:15" x14ac:dyDescent="0.25">
      <c r="A288" s="29" t="s">
        <v>658</v>
      </c>
      <c r="B288" s="28" t="s">
        <v>659</v>
      </c>
      <c r="C288" s="1">
        <v>1002</v>
      </c>
      <c r="D288" s="112" t="s">
        <v>172</v>
      </c>
      <c r="E288" s="43">
        <f t="shared" si="16"/>
        <v>937</v>
      </c>
      <c r="F288" s="33">
        <f t="shared" si="15"/>
        <v>669</v>
      </c>
      <c r="G288" s="43"/>
      <c r="H288" s="33">
        <v>829</v>
      </c>
      <c r="I288" s="35">
        <v>2.355</v>
      </c>
      <c r="J288" s="33">
        <v>1003</v>
      </c>
      <c r="K288" s="43">
        <f t="shared" si="17"/>
        <v>669</v>
      </c>
      <c r="L288" s="43"/>
      <c r="M288" s="140"/>
      <c r="O288" s="113"/>
    </row>
    <row r="289" spans="1:15" x14ac:dyDescent="0.25">
      <c r="A289" s="29" t="s">
        <v>660</v>
      </c>
      <c r="B289" s="28" t="s">
        <v>661</v>
      </c>
      <c r="C289" s="1">
        <v>2078</v>
      </c>
      <c r="D289" s="112" t="s">
        <v>172</v>
      </c>
      <c r="E289" s="43">
        <f t="shared" si="16"/>
        <v>1939</v>
      </c>
      <c r="F289" s="33">
        <f t="shared" si="15"/>
        <v>1385</v>
      </c>
      <c r="G289" s="43"/>
      <c r="H289" s="33">
        <v>1718</v>
      </c>
      <c r="I289" s="35">
        <v>2.88</v>
      </c>
      <c r="J289" s="33">
        <v>2078</v>
      </c>
      <c r="K289" s="43">
        <f t="shared" si="17"/>
        <v>1385</v>
      </c>
      <c r="L289" s="43"/>
      <c r="M289" s="140"/>
      <c r="O289" s="113"/>
    </row>
    <row r="290" spans="1:15" x14ac:dyDescent="0.25">
      <c r="A290" s="29" t="s">
        <v>662</v>
      </c>
      <c r="B290" s="28" t="s">
        <v>663</v>
      </c>
      <c r="C290" s="1">
        <v>695</v>
      </c>
      <c r="D290" s="112" t="s">
        <v>172</v>
      </c>
      <c r="E290" s="43">
        <f t="shared" si="16"/>
        <v>650</v>
      </c>
      <c r="F290" s="33">
        <f t="shared" si="15"/>
        <v>464</v>
      </c>
      <c r="G290" s="43"/>
      <c r="H290" s="33">
        <v>575</v>
      </c>
      <c r="I290" s="35">
        <v>1.18</v>
      </c>
      <c r="J290" s="33">
        <v>696</v>
      </c>
      <c r="K290" s="43">
        <f t="shared" si="17"/>
        <v>464</v>
      </c>
      <c r="L290" s="43"/>
      <c r="M290" s="140"/>
      <c r="O290" s="113"/>
    </row>
    <row r="291" spans="1:15" x14ac:dyDescent="0.25">
      <c r="A291" s="29" t="s">
        <v>664</v>
      </c>
      <c r="B291" s="28" t="s">
        <v>665</v>
      </c>
      <c r="C291" s="1">
        <v>869</v>
      </c>
      <c r="D291" s="112" t="s">
        <v>172</v>
      </c>
      <c r="E291" s="43">
        <f t="shared" si="16"/>
        <v>812</v>
      </c>
      <c r="F291" s="33">
        <f t="shared" si="15"/>
        <v>580</v>
      </c>
      <c r="G291" s="43"/>
      <c r="H291" s="33">
        <v>719</v>
      </c>
      <c r="I291" s="35">
        <v>1.57</v>
      </c>
      <c r="J291" s="33">
        <v>870</v>
      </c>
      <c r="K291" s="43">
        <f t="shared" si="17"/>
        <v>580</v>
      </c>
      <c r="L291" s="43"/>
      <c r="M291" s="140"/>
      <c r="O291" s="113"/>
    </row>
    <row r="292" spans="1:15" x14ac:dyDescent="0.25">
      <c r="A292" s="29" t="s">
        <v>666</v>
      </c>
      <c r="B292" s="28" t="s">
        <v>667</v>
      </c>
      <c r="C292" s="1">
        <v>1220</v>
      </c>
      <c r="D292" s="112" t="s">
        <v>172</v>
      </c>
      <c r="E292" s="43">
        <f t="shared" si="16"/>
        <v>1140</v>
      </c>
      <c r="F292" s="33">
        <f t="shared" si="15"/>
        <v>814</v>
      </c>
      <c r="G292" s="43"/>
      <c r="H292" s="33">
        <v>1009</v>
      </c>
      <c r="I292" s="35">
        <v>1.88</v>
      </c>
      <c r="J292" s="33">
        <v>1221</v>
      </c>
      <c r="K292" s="43">
        <f t="shared" si="17"/>
        <v>814</v>
      </c>
      <c r="L292" s="43"/>
      <c r="M292" s="140"/>
      <c r="O292" s="113"/>
    </row>
    <row r="293" spans="1:15" x14ac:dyDescent="0.25">
      <c r="A293" s="29" t="s">
        <v>668</v>
      </c>
      <c r="B293" s="28" t="s">
        <v>669</v>
      </c>
      <c r="C293" s="1">
        <v>1334</v>
      </c>
      <c r="D293" s="112" t="s">
        <v>172</v>
      </c>
      <c r="E293" s="43">
        <f t="shared" si="16"/>
        <v>1246</v>
      </c>
      <c r="F293" s="33">
        <f t="shared" si="15"/>
        <v>890</v>
      </c>
      <c r="G293" s="43"/>
      <c r="H293" s="33">
        <v>1103</v>
      </c>
      <c r="I293" s="35">
        <v>2.5099999999999998</v>
      </c>
      <c r="J293" s="33">
        <v>1334</v>
      </c>
      <c r="K293" s="43">
        <f t="shared" si="17"/>
        <v>890</v>
      </c>
      <c r="L293" s="43"/>
      <c r="M293" s="140"/>
      <c r="O293" s="113"/>
    </row>
    <row r="294" spans="1:15" x14ac:dyDescent="0.25">
      <c r="A294" s="29" t="s">
        <v>670</v>
      </c>
      <c r="B294" s="28" t="s">
        <v>671</v>
      </c>
      <c r="C294" s="1">
        <v>2264</v>
      </c>
      <c r="D294" s="112" t="s">
        <v>172</v>
      </c>
      <c r="E294" s="43">
        <f t="shared" si="16"/>
        <v>2114</v>
      </c>
      <c r="F294" s="33">
        <f t="shared" si="15"/>
        <v>1510</v>
      </c>
      <c r="G294" s="43"/>
      <c r="H294" s="33">
        <v>1872</v>
      </c>
      <c r="I294" s="35">
        <v>3.14</v>
      </c>
      <c r="J294" s="33">
        <v>2265</v>
      </c>
      <c r="K294" s="43">
        <f t="shared" si="17"/>
        <v>1510</v>
      </c>
      <c r="L294" s="43"/>
      <c r="M294" s="140"/>
      <c r="O294" s="113"/>
    </row>
    <row r="295" spans="1:15" x14ac:dyDescent="0.25">
      <c r="A295" s="29" t="s">
        <v>672</v>
      </c>
      <c r="B295" s="28" t="s">
        <v>673</v>
      </c>
      <c r="C295" s="1">
        <v>1787</v>
      </c>
      <c r="D295" s="112" t="s">
        <v>172</v>
      </c>
      <c r="E295" s="43">
        <f t="shared" si="16"/>
        <v>1669</v>
      </c>
      <c r="F295" s="33">
        <f t="shared" si="15"/>
        <v>1192</v>
      </c>
      <c r="G295" s="43"/>
      <c r="H295" s="33">
        <v>1478</v>
      </c>
      <c r="I295" s="35">
        <v>3.77</v>
      </c>
      <c r="J295" s="33">
        <v>1788</v>
      </c>
      <c r="K295" s="43">
        <f t="shared" si="17"/>
        <v>1192</v>
      </c>
      <c r="L295" s="43"/>
      <c r="M295" s="140"/>
      <c r="O295" s="113"/>
    </row>
    <row r="296" spans="1:15" x14ac:dyDescent="0.25">
      <c r="A296" s="29" t="s">
        <v>674</v>
      </c>
      <c r="B296" s="28" t="s">
        <v>675</v>
      </c>
      <c r="C296" s="1">
        <v>514</v>
      </c>
      <c r="D296" s="112" t="s">
        <v>172</v>
      </c>
      <c r="E296" s="43">
        <f t="shared" si="16"/>
        <v>480</v>
      </c>
      <c r="F296" s="33">
        <f t="shared" si="15"/>
        <v>343</v>
      </c>
      <c r="G296" s="43"/>
      <c r="H296" s="33">
        <v>425</v>
      </c>
      <c r="I296" s="35">
        <v>1.6</v>
      </c>
      <c r="J296" s="33">
        <v>514</v>
      </c>
      <c r="K296" s="43">
        <f t="shared" si="17"/>
        <v>343</v>
      </c>
      <c r="L296" s="43"/>
      <c r="M296" s="140"/>
      <c r="O296" s="113"/>
    </row>
    <row r="297" spans="1:15" x14ac:dyDescent="0.25">
      <c r="A297" s="29" t="s">
        <v>676</v>
      </c>
      <c r="B297" s="28" t="s">
        <v>677</v>
      </c>
      <c r="C297" s="1">
        <v>1173</v>
      </c>
      <c r="D297" s="112" t="s">
        <v>172</v>
      </c>
      <c r="E297" s="43">
        <f t="shared" si="16"/>
        <v>1095</v>
      </c>
      <c r="F297" s="33">
        <f t="shared" si="15"/>
        <v>782</v>
      </c>
      <c r="G297" s="43"/>
      <c r="H297" s="33">
        <v>970</v>
      </c>
      <c r="I297" s="35">
        <v>1.96</v>
      </c>
      <c r="J297" s="33">
        <v>1173</v>
      </c>
      <c r="K297" s="43">
        <f t="shared" si="17"/>
        <v>782</v>
      </c>
      <c r="L297" s="43"/>
      <c r="M297" s="140"/>
      <c r="O297" s="113"/>
    </row>
    <row r="298" spans="1:15" x14ac:dyDescent="0.25">
      <c r="A298" s="29" t="s">
        <v>678</v>
      </c>
      <c r="B298" s="28" t="s">
        <v>679</v>
      </c>
      <c r="C298" s="1">
        <v>1911</v>
      </c>
      <c r="D298" s="112" t="s">
        <v>172</v>
      </c>
      <c r="E298" s="43">
        <f t="shared" si="16"/>
        <v>1784</v>
      </c>
      <c r="F298" s="33">
        <f t="shared" si="15"/>
        <v>1274</v>
      </c>
      <c r="G298" s="43"/>
      <c r="H298" s="33">
        <v>1580</v>
      </c>
      <c r="I298" s="35">
        <v>2.36</v>
      </c>
      <c r="J298" s="33">
        <v>1911</v>
      </c>
      <c r="K298" s="43">
        <f t="shared" si="17"/>
        <v>1274</v>
      </c>
      <c r="L298" s="43"/>
      <c r="M298" s="140"/>
      <c r="O298" s="113"/>
    </row>
    <row r="299" spans="1:15" x14ac:dyDescent="0.25">
      <c r="A299" s="29" t="s">
        <v>680</v>
      </c>
      <c r="B299" s="28" t="s">
        <v>681</v>
      </c>
      <c r="C299" s="1">
        <v>1346</v>
      </c>
      <c r="D299" s="112" t="s">
        <v>172</v>
      </c>
      <c r="E299" s="43">
        <f t="shared" si="16"/>
        <v>1257</v>
      </c>
      <c r="F299" s="33">
        <f t="shared" si="15"/>
        <v>898</v>
      </c>
      <c r="G299" s="43"/>
      <c r="H299" s="33">
        <v>1113</v>
      </c>
      <c r="I299" s="35">
        <v>3.14</v>
      </c>
      <c r="J299" s="33">
        <v>1346</v>
      </c>
      <c r="K299" s="43">
        <f t="shared" si="17"/>
        <v>898</v>
      </c>
      <c r="L299" s="43"/>
      <c r="M299" s="140"/>
      <c r="O299" s="113"/>
    </row>
    <row r="300" spans="1:15" x14ac:dyDescent="0.25">
      <c r="A300" s="29" t="s">
        <v>682</v>
      </c>
      <c r="B300" s="28" t="s">
        <v>683</v>
      </c>
      <c r="C300" s="1">
        <v>2243</v>
      </c>
      <c r="D300" s="112" t="s">
        <v>172</v>
      </c>
      <c r="E300" s="43">
        <f t="shared" si="16"/>
        <v>2094</v>
      </c>
      <c r="F300" s="33">
        <f t="shared" si="15"/>
        <v>1496</v>
      </c>
      <c r="G300" s="43"/>
      <c r="H300" s="33">
        <v>1855</v>
      </c>
      <c r="I300" s="35">
        <v>3.93</v>
      </c>
      <c r="J300" s="33">
        <v>2244</v>
      </c>
      <c r="K300" s="43">
        <f t="shared" si="17"/>
        <v>1496</v>
      </c>
      <c r="L300" s="43"/>
      <c r="M300" s="140"/>
      <c r="O300" s="113"/>
    </row>
    <row r="301" spans="1:15" x14ac:dyDescent="0.25">
      <c r="A301" s="29" t="s">
        <v>684</v>
      </c>
      <c r="B301" s="28" t="s">
        <v>685</v>
      </c>
      <c r="C301" s="1">
        <v>3089</v>
      </c>
      <c r="D301" s="112" t="s">
        <v>172</v>
      </c>
      <c r="E301" s="43">
        <f t="shared" si="16"/>
        <v>2884</v>
      </c>
      <c r="F301" s="33">
        <f t="shared" si="15"/>
        <v>2060</v>
      </c>
      <c r="G301" s="43"/>
      <c r="H301" s="33">
        <v>2554</v>
      </c>
      <c r="I301" s="35">
        <v>4.71</v>
      </c>
      <c r="J301" s="33">
        <v>3090</v>
      </c>
      <c r="K301" s="43">
        <f t="shared" si="17"/>
        <v>2060</v>
      </c>
      <c r="L301" s="43"/>
      <c r="M301" s="140"/>
      <c r="O301" s="113"/>
    </row>
    <row r="302" spans="1:15" x14ac:dyDescent="0.25">
      <c r="A302" s="29" t="s">
        <v>686</v>
      </c>
      <c r="B302" s="28" t="s">
        <v>687</v>
      </c>
      <c r="C302" s="1">
        <v>2414</v>
      </c>
      <c r="D302" s="112" t="s">
        <v>172</v>
      </c>
      <c r="E302" s="43">
        <f t="shared" si="16"/>
        <v>2254</v>
      </c>
      <c r="F302" s="33">
        <f t="shared" si="15"/>
        <v>1610</v>
      </c>
      <c r="G302" s="43"/>
      <c r="H302" s="33">
        <v>1996</v>
      </c>
      <c r="I302" s="35">
        <v>5.6</v>
      </c>
      <c r="J302" s="33">
        <v>2415</v>
      </c>
      <c r="K302" s="43">
        <f t="shared" si="17"/>
        <v>1610</v>
      </c>
      <c r="L302" s="43"/>
      <c r="M302" s="140"/>
      <c r="O302" s="113"/>
    </row>
    <row r="303" spans="1:15" x14ac:dyDescent="0.25">
      <c r="A303" s="29" t="s">
        <v>688</v>
      </c>
      <c r="B303" s="28" t="s">
        <v>689</v>
      </c>
      <c r="C303" s="1">
        <v>2836</v>
      </c>
      <c r="D303" s="112" t="s">
        <v>172</v>
      </c>
      <c r="E303" s="43">
        <f t="shared" si="16"/>
        <v>2647</v>
      </c>
      <c r="F303" s="33">
        <f t="shared" si="15"/>
        <v>1891</v>
      </c>
      <c r="G303" s="43"/>
      <c r="H303" s="33">
        <v>2345</v>
      </c>
      <c r="I303" s="35">
        <v>6.25</v>
      </c>
      <c r="J303" s="33">
        <v>2837</v>
      </c>
      <c r="K303" s="43">
        <f t="shared" si="17"/>
        <v>1891</v>
      </c>
      <c r="L303" s="43"/>
      <c r="M303" s="140"/>
      <c r="O303" s="113"/>
    </row>
    <row r="304" spans="1:15" ht="15.75" thickBot="1" x14ac:dyDescent="0.3">
      <c r="A304" s="29" t="s">
        <v>690</v>
      </c>
      <c r="B304" s="28" t="s">
        <v>691</v>
      </c>
      <c r="C304" s="1">
        <v>3641</v>
      </c>
      <c r="D304" s="112" t="s">
        <v>172</v>
      </c>
      <c r="E304" s="43">
        <f t="shared" si="16"/>
        <v>3398</v>
      </c>
      <c r="F304" s="33">
        <f t="shared" si="15"/>
        <v>2427</v>
      </c>
      <c r="G304" s="43"/>
      <c r="H304" s="33">
        <v>3010</v>
      </c>
      <c r="I304" s="35">
        <v>6.01</v>
      </c>
      <c r="J304" s="33">
        <v>3641</v>
      </c>
      <c r="K304" s="43">
        <f t="shared" si="17"/>
        <v>2427</v>
      </c>
      <c r="L304" s="43"/>
      <c r="M304" s="140"/>
      <c r="O304" s="113"/>
    </row>
    <row r="305" spans="1:15" ht="12.4" customHeight="1" x14ac:dyDescent="0.25">
      <c r="A305" s="29" t="s">
        <v>159</v>
      </c>
      <c r="B305" s="50"/>
      <c r="D305" s="31" t="s">
        <v>160</v>
      </c>
      <c r="E305" s="43" t="str">
        <f t="shared" si="16"/>
        <v/>
      </c>
      <c r="F305" s="33" t="str">
        <f t="shared" si="15"/>
        <v/>
      </c>
      <c r="G305" s="43"/>
      <c r="H305" s="44" t="s">
        <v>610</v>
      </c>
      <c r="J305" s="114" t="s">
        <v>159</v>
      </c>
      <c r="K305" s="43"/>
      <c r="L305" s="43"/>
      <c r="M305" s="140"/>
      <c r="O305" s="113"/>
    </row>
    <row r="306" spans="1:15" ht="12.4" customHeight="1" x14ac:dyDescent="0.25">
      <c r="A306" s="29" t="s">
        <v>159</v>
      </c>
      <c r="B306" s="38"/>
      <c r="D306" s="31" t="s">
        <v>163</v>
      </c>
      <c r="E306" s="43" t="str">
        <f t="shared" si="16"/>
        <v/>
      </c>
      <c r="F306" s="33" t="str">
        <f t="shared" si="15"/>
        <v/>
      </c>
      <c r="G306" s="43"/>
      <c r="H306" s="45" t="s">
        <v>611</v>
      </c>
      <c r="I306" s="35" t="s">
        <v>612</v>
      </c>
      <c r="J306" s="114" t="s">
        <v>159</v>
      </c>
      <c r="K306" s="43"/>
      <c r="L306" s="43"/>
      <c r="M306" s="140"/>
      <c r="O306" s="113"/>
    </row>
    <row r="307" spans="1:15" ht="12" customHeight="1" x14ac:dyDescent="0.25">
      <c r="A307" s="29" t="s">
        <v>159</v>
      </c>
      <c r="B307" s="51"/>
      <c r="D307" s="31" t="s">
        <v>166</v>
      </c>
      <c r="E307" s="43" t="str">
        <f t="shared" si="16"/>
        <v/>
      </c>
      <c r="F307" s="33" t="str">
        <f t="shared" si="15"/>
        <v/>
      </c>
      <c r="G307" s="43"/>
      <c r="H307" s="45" t="s">
        <v>613</v>
      </c>
      <c r="J307" s="114" t="s">
        <v>159</v>
      </c>
      <c r="K307" s="43"/>
      <c r="L307" s="43"/>
      <c r="M307" s="140"/>
      <c r="O307" s="113"/>
    </row>
    <row r="308" spans="1:15" ht="15" customHeight="1" x14ac:dyDescent="0.25">
      <c r="A308" s="29" t="s">
        <v>159</v>
      </c>
      <c r="B308" s="37" t="s">
        <v>614</v>
      </c>
      <c r="D308" s="31" t="s">
        <v>615</v>
      </c>
      <c r="E308" s="43" t="str">
        <f t="shared" si="16"/>
        <v/>
      </c>
      <c r="F308" s="33" t="str">
        <f t="shared" si="15"/>
        <v/>
      </c>
      <c r="G308" s="43"/>
      <c r="H308" s="45" t="s">
        <v>616</v>
      </c>
      <c r="J308" s="114" t="s">
        <v>159</v>
      </c>
      <c r="K308" s="43"/>
      <c r="L308" s="43"/>
      <c r="M308" s="140"/>
      <c r="O308" s="113"/>
    </row>
    <row r="309" spans="1:15" ht="15" customHeight="1" x14ac:dyDescent="0.25">
      <c r="A309" s="23" t="s">
        <v>159</v>
      </c>
      <c r="B309" s="38" t="s">
        <v>165</v>
      </c>
      <c r="D309" s="31" t="s">
        <v>617</v>
      </c>
      <c r="E309" s="43" t="str">
        <f t="shared" si="16"/>
        <v/>
      </c>
      <c r="F309" s="33" t="str">
        <f t="shared" si="15"/>
        <v/>
      </c>
      <c r="G309" s="43"/>
      <c r="H309" s="45" t="s">
        <v>618</v>
      </c>
      <c r="J309" s="114" t="s">
        <v>159</v>
      </c>
      <c r="K309" s="43"/>
      <c r="L309" s="43"/>
      <c r="M309" s="140"/>
      <c r="O309" s="113"/>
    </row>
    <row r="310" spans="1:15" s="42" customFormat="1" ht="15" customHeight="1" thickBot="1" x14ac:dyDescent="0.3">
      <c r="A310" s="29" t="s">
        <v>159</v>
      </c>
      <c r="B310" s="39"/>
      <c r="C310" s="115"/>
      <c r="D310" s="31" t="s">
        <v>168</v>
      </c>
      <c r="E310" s="43" t="str">
        <f t="shared" si="16"/>
        <v/>
      </c>
      <c r="F310" s="33" t="str">
        <f t="shared" si="15"/>
        <v/>
      </c>
      <c r="G310" s="43"/>
      <c r="H310" s="46" t="s">
        <v>692</v>
      </c>
      <c r="I310" s="41"/>
      <c r="J310" s="40" t="s">
        <v>159</v>
      </c>
      <c r="K310" s="43"/>
      <c r="L310" s="43"/>
      <c r="M310" s="140"/>
      <c r="N310" s="113"/>
      <c r="O310" s="113"/>
    </row>
    <row r="311" spans="1:15" ht="12" customHeight="1" x14ac:dyDescent="0.25">
      <c r="A311" s="29" t="s">
        <v>159</v>
      </c>
      <c r="D311" s="31"/>
      <c r="E311" s="43" t="str">
        <f t="shared" si="16"/>
        <v/>
      </c>
      <c r="F311" s="33" t="str">
        <f t="shared" si="15"/>
        <v/>
      </c>
      <c r="G311" s="43"/>
      <c r="H311" s="47" t="s">
        <v>241</v>
      </c>
      <c r="I311" s="35" t="s">
        <v>242</v>
      </c>
      <c r="J311" s="114" t="s">
        <v>159</v>
      </c>
      <c r="K311" s="43"/>
      <c r="L311" s="43"/>
      <c r="M311" s="140"/>
      <c r="O311" s="113"/>
    </row>
    <row r="312" spans="1:15" ht="12" customHeight="1" x14ac:dyDescent="0.25">
      <c r="A312" s="23" t="s">
        <v>73</v>
      </c>
      <c r="D312" s="31" t="s">
        <v>243</v>
      </c>
      <c r="E312" s="43" t="str">
        <f t="shared" si="16"/>
        <v/>
      </c>
      <c r="F312" s="33" t="str">
        <f t="shared" si="15"/>
        <v/>
      </c>
      <c r="G312" s="43"/>
      <c r="H312" s="47" t="s">
        <v>244</v>
      </c>
      <c r="I312" s="35" t="s">
        <v>245</v>
      </c>
      <c r="J312" s="114" t="s">
        <v>159</v>
      </c>
      <c r="K312" s="43"/>
      <c r="L312" s="43"/>
      <c r="M312" s="140"/>
      <c r="O312" s="113"/>
    </row>
    <row r="313" spans="1:15" x14ac:dyDescent="0.25">
      <c r="A313" s="29" t="s">
        <v>693</v>
      </c>
      <c r="B313" s="28" t="s">
        <v>694</v>
      </c>
      <c r="C313" s="1">
        <v>5964</v>
      </c>
      <c r="D313" s="112" t="s">
        <v>172</v>
      </c>
      <c r="E313" s="43">
        <f t="shared" si="16"/>
        <v>5568</v>
      </c>
      <c r="F313" s="33">
        <f t="shared" si="15"/>
        <v>3977</v>
      </c>
      <c r="G313" s="43"/>
      <c r="H313" s="33">
        <v>4931</v>
      </c>
      <c r="I313" s="35">
        <v>9.6</v>
      </c>
      <c r="J313" s="33">
        <v>5965</v>
      </c>
      <c r="K313" s="43">
        <f t="shared" ref="K313:K323" si="18">H313/1.24</f>
        <v>3977</v>
      </c>
      <c r="L313" s="43"/>
      <c r="M313" s="140"/>
      <c r="O313" s="113"/>
    </row>
    <row r="314" spans="1:15" x14ac:dyDescent="0.25">
      <c r="A314" s="29" t="s">
        <v>695</v>
      </c>
      <c r="B314" s="28" t="s">
        <v>696</v>
      </c>
      <c r="C314" s="1">
        <v>1829</v>
      </c>
      <c r="D314" s="112" t="s">
        <v>172</v>
      </c>
      <c r="E314" s="43">
        <f t="shared" si="16"/>
        <v>1707</v>
      </c>
      <c r="F314" s="33">
        <f t="shared" si="15"/>
        <v>1219</v>
      </c>
      <c r="G314" s="43"/>
      <c r="H314" s="33">
        <v>1512</v>
      </c>
      <c r="I314" s="35">
        <v>2.83</v>
      </c>
      <c r="J314" s="33">
        <v>1829</v>
      </c>
      <c r="K314" s="43">
        <f t="shared" si="18"/>
        <v>1219</v>
      </c>
      <c r="L314" s="43"/>
      <c r="M314" s="140"/>
      <c r="O314" s="113"/>
    </row>
    <row r="315" spans="1:15" x14ac:dyDescent="0.25">
      <c r="A315" s="29" t="s">
        <v>697</v>
      </c>
      <c r="B315" s="28" t="s">
        <v>698</v>
      </c>
      <c r="C315" s="1">
        <v>1670</v>
      </c>
      <c r="D315" s="112" t="s">
        <v>172</v>
      </c>
      <c r="E315" s="43">
        <f t="shared" si="16"/>
        <v>1560</v>
      </c>
      <c r="F315" s="33">
        <f t="shared" si="15"/>
        <v>1114</v>
      </c>
      <c r="G315" s="43"/>
      <c r="H315" s="33">
        <v>1381</v>
      </c>
      <c r="I315" s="35">
        <v>3.8</v>
      </c>
      <c r="J315" s="33">
        <v>1671</v>
      </c>
      <c r="K315" s="43">
        <f t="shared" si="18"/>
        <v>1114</v>
      </c>
      <c r="L315" s="43"/>
      <c r="M315" s="140"/>
      <c r="O315" s="113"/>
    </row>
    <row r="316" spans="1:15" x14ac:dyDescent="0.25">
      <c r="A316" s="29" t="s">
        <v>699</v>
      </c>
      <c r="B316" s="28" t="s">
        <v>700</v>
      </c>
      <c r="C316" s="1">
        <v>2960</v>
      </c>
      <c r="D316" s="112" t="s">
        <v>172</v>
      </c>
      <c r="E316" s="43">
        <f t="shared" si="16"/>
        <v>2762</v>
      </c>
      <c r="F316" s="33">
        <f t="shared" si="15"/>
        <v>1973</v>
      </c>
      <c r="G316" s="43"/>
      <c r="H316" s="33">
        <v>2447</v>
      </c>
      <c r="I316" s="35">
        <v>4.7</v>
      </c>
      <c r="J316" s="33">
        <v>2960</v>
      </c>
      <c r="K316" s="43">
        <f t="shared" si="18"/>
        <v>1973</v>
      </c>
      <c r="L316" s="43"/>
      <c r="M316" s="140"/>
      <c r="O316" s="113"/>
    </row>
    <row r="317" spans="1:15" x14ac:dyDescent="0.25">
      <c r="A317" s="29" t="s">
        <v>701</v>
      </c>
      <c r="B317" s="28" t="s">
        <v>702</v>
      </c>
      <c r="C317" s="1">
        <v>3059</v>
      </c>
      <c r="D317" s="112" t="s">
        <v>172</v>
      </c>
      <c r="E317" s="43">
        <f t="shared" si="16"/>
        <v>2856</v>
      </c>
      <c r="F317" s="33">
        <f t="shared" si="15"/>
        <v>2040</v>
      </c>
      <c r="G317" s="43"/>
      <c r="H317" s="33">
        <v>2529</v>
      </c>
      <c r="I317" s="35">
        <v>5.8</v>
      </c>
      <c r="J317" s="33">
        <v>3059</v>
      </c>
      <c r="K317" s="43">
        <f t="shared" si="18"/>
        <v>2040</v>
      </c>
      <c r="L317" s="43"/>
      <c r="M317" s="140"/>
      <c r="O317" s="113"/>
    </row>
    <row r="318" spans="1:15" x14ac:dyDescent="0.25">
      <c r="A318" s="29" t="s">
        <v>703</v>
      </c>
      <c r="B318" s="28" t="s">
        <v>704</v>
      </c>
      <c r="C318" s="1">
        <v>4939</v>
      </c>
      <c r="D318" s="112" t="s">
        <v>172</v>
      </c>
      <c r="E318" s="43">
        <f t="shared" si="16"/>
        <v>4610</v>
      </c>
      <c r="F318" s="33">
        <f t="shared" si="15"/>
        <v>3293</v>
      </c>
      <c r="G318" s="43"/>
      <c r="H318" s="33">
        <v>4083</v>
      </c>
      <c r="I318" s="35">
        <v>7.6909999999999998</v>
      </c>
      <c r="J318" s="33">
        <v>4939</v>
      </c>
      <c r="K318" s="43">
        <f t="shared" si="18"/>
        <v>3293</v>
      </c>
      <c r="L318" s="43"/>
      <c r="M318" s="140"/>
      <c r="O318" s="113"/>
    </row>
    <row r="319" spans="1:15" x14ac:dyDescent="0.25">
      <c r="A319" s="29" t="s">
        <v>705</v>
      </c>
      <c r="B319" s="28" t="s">
        <v>706</v>
      </c>
      <c r="C319" s="1">
        <v>1210</v>
      </c>
      <c r="D319" s="112" t="s">
        <v>172</v>
      </c>
      <c r="E319" s="43">
        <f t="shared" si="16"/>
        <v>1130</v>
      </c>
      <c r="F319" s="33">
        <f t="shared" si="15"/>
        <v>807</v>
      </c>
      <c r="G319" s="43"/>
      <c r="H319" s="33">
        <v>1001</v>
      </c>
      <c r="I319" s="35">
        <v>2.3540000000000001</v>
      </c>
      <c r="J319" s="33">
        <v>1211</v>
      </c>
      <c r="K319" s="43">
        <f t="shared" si="18"/>
        <v>807</v>
      </c>
      <c r="L319" s="43"/>
      <c r="M319" s="140"/>
      <c r="O319" s="113"/>
    </row>
    <row r="320" spans="1:15" x14ac:dyDescent="0.25">
      <c r="A320" s="29" t="s">
        <v>707</v>
      </c>
      <c r="B320" s="28" t="s">
        <v>708</v>
      </c>
      <c r="C320" s="1">
        <v>3246</v>
      </c>
      <c r="D320" s="112" t="s">
        <v>172</v>
      </c>
      <c r="E320" s="43">
        <f t="shared" si="16"/>
        <v>3031</v>
      </c>
      <c r="F320" s="33">
        <f t="shared" si="15"/>
        <v>2165</v>
      </c>
      <c r="G320" s="43"/>
      <c r="H320" s="33">
        <v>2684</v>
      </c>
      <c r="I320" s="35">
        <v>6.01</v>
      </c>
      <c r="J320" s="33">
        <v>3247</v>
      </c>
      <c r="K320" s="43">
        <f t="shared" si="18"/>
        <v>2165</v>
      </c>
      <c r="L320" s="43"/>
      <c r="M320" s="140"/>
      <c r="O320" s="113"/>
    </row>
    <row r="321" spans="1:15" x14ac:dyDescent="0.25">
      <c r="A321" s="29" t="s">
        <v>709</v>
      </c>
      <c r="B321" s="28" t="s">
        <v>710</v>
      </c>
      <c r="C321" s="1">
        <v>4837</v>
      </c>
      <c r="D321" s="112" t="s">
        <v>172</v>
      </c>
      <c r="E321" s="43">
        <f t="shared" si="16"/>
        <v>4515</v>
      </c>
      <c r="F321" s="33">
        <f t="shared" si="15"/>
        <v>3225</v>
      </c>
      <c r="G321" s="43"/>
      <c r="H321" s="33">
        <v>3999</v>
      </c>
      <c r="I321" s="35">
        <v>7.21</v>
      </c>
      <c r="J321" s="33">
        <v>4838</v>
      </c>
      <c r="K321" s="43">
        <f t="shared" si="18"/>
        <v>3225</v>
      </c>
      <c r="L321" s="43"/>
      <c r="M321" s="140"/>
      <c r="O321" s="113"/>
    </row>
    <row r="322" spans="1:15" x14ac:dyDescent="0.25">
      <c r="A322" s="29" t="s">
        <v>711</v>
      </c>
      <c r="B322" s="28" t="s">
        <v>712</v>
      </c>
      <c r="C322" s="1">
        <v>3620</v>
      </c>
      <c r="D322" s="112" t="s">
        <v>172</v>
      </c>
      <c r="E322" s="43">
        <f t="shared" si="16"/>
        <v>3380</v>
      </c>
      <c r="F322" s="33">
        <f t="shared" si="15"/>
        <v>2414</v>
      </c>
      <c r="G322" s="43"/>
      <c r="H322" s="33">
        <v>2993</v>
      </c>
      <c r="I322" s="35">
        <v>5.0199999999999996</v>
      </c>
      <c r="J322" s="33">
        <v>3621</v>
      </c>
      <c r="K322" s="43">
        <f t="shared" si="18"/>
        <v>2414</v>
      </c>
      <c r="L322" s="43"/>
      <c r="M322" s="140"/>
      <c r="O322" s="113"/>
    </row>
    <row r="323" spans="1:15" x14ac:dyDescent="0.25">
      <c r="A323" s="29" t="s">
        <v>713</v>
      </c>
      <c r="B323" s="28" t="s">
        <v>714</v>
      </c>
      <c r="C323" s="1">
        <v>6741</v>
      </c>
      <c r="D323" s="112" t="s">
        <v>172</v>
      </c>
      <c r="E323" s="43">
        <f t="shared" si="16"/>
        <v>6292</v>
      </c>
      <c r="F323" s="33">
        <f t="shared" si="15"/>
        <v>4494</v>
      </c>
      <c r="G323" s="43"/>
      <c r="H323" s="33">
        <v>5573</v>
      </c>
      <c r="I323" s="35">
        <v>11.2</v>
      </c>
      <c r="J323" s="33">
        <v>6742</v>
      </c>
      <c r="K323" s="43">
        <f t="shared" si="18"/>
        <v>4494</v>
      </c>
      <c r="L323" s="43"/>
      <c r="M323" s="140"/>
      <c r="O323" s="113"/>
    </row>
    <row r="324" spans="1:15" ht="15.75" thickBot="1" x14ac:dyDescent="0.3">
      <c r="A324" s="29" t="s">
        <v>159</v>
      </c>
      <c r="B324" s="48"/>
      <c r="D324" s="112"/>
      <c r="E324" s="43" t="str">
        <f t="shared" si="16"/>
        <v/>
      </c>
      <c r="F324" s="33" t="str">
        <f t="shared" si="15"/>
        <v/>
      </c>
      <c r="G324" s="43"/>
      <c r="H324" s="52"/>
      <c r="J324" s="33" t="s">
        <v>159</v>
      </c>
      <c r="K324" s="43"/>
      <c r="L324" s="43"/>
      <c r="M324" s="140"/>
      <c r="O324" s="113"/>
    </row>
    <row r="325" spans="1:15" x14ac:dyDescent="0.25">
      <c r="A325" s="29" t="s">
        <v>159</v>
      </c>
      <c r="B325" s="53" t="s">
        <v>715</v>
      </c>
      <c r="D325" s="31"/>
      <c r="E325" s="43" t="str">
        <f t="shared" si="16"/>
        <v/>
      </c>
      <c r="F325" s="33" t="str">
        <f t="shared" si="15"/>
        <v/>
      </c>
      <c r="G325" s="43"/>
      <c r="H325" s="54" t="s">
        <v>241</v>
      </c>
      <c r="I325" s="35" t="s">
        <v>242</v>
      </c>
      <c r="J325" s="114" t="s">
        <v>159</v>
      </c>
      <c r="K325" s="43"/>
      <c r="L325" s="43"/>
      <c r="M325" s="140"/>
      <c r="O325" s="113"/>
    </row>
    <row r="326" spans="1:15" x14ac:dyDescent="0.25">
      <c r="A326" s="23" t="s">
        <v>73</v>
      </c>
      <c r="B326" s="38" t="s">
        <v>165</v>
      </c>
      <c r="D326" s="31" t="s">
        <v>243</v>
      </c>
      <c r="E326" s="43" t="str">
        <f t="shared" si="16"/>
        <v/>
      </c>
      <c r="F326" s="33" t="str">
        <f t="shared" ref="F326:F389" si="19">IF(K326=0,"",K326)</f>
        <v/>
      </c>
      <c r="G326" s="43"/>
      <c r="H326" s="55" t="s">
        <v>244</v>
      </c>
      <c r="I326" s="35" t="s">
        <v>245</v>
      </c>
      <c r="J326" s="114" t="s">
        <v>159</v>
      </c>
      <c r="K326" s="43"/>
      <c r="L326" s="43"/>
      <c r="M326" s="140"/>
      <c r="O326" s="113"/>
    </row>
    <row r="327" spans="1:15" x14ac:dyDescent="0.25">
      <c r="A327" s="29" t="s">
        <v>716</v>
      </c>
      <c r="B327" s="28" t="s">
        <v>717</v>
      </c>
      <c r="C327" s="1">
        <v>3612</v>
      </c>
      <c r="D327" s="112" t="s">
        <v>172</v>
      </c>
      <c r="E327" s="43">
        <f t="shared" ref="E327:E390" si="20">IF(K327&lt;=0,"",K327*E$2)</f>
        <v>3371</v>
      </c>
      <c r="F327" s="33">
        <f t="shared" si="19"/>
        <v>2408</v>
      </c>
      <c r="G327" s="43"/>
      <c r="H327" s="33">
        <v>2986</v>
      </c>
      <c r="I327" s="35">
        <v>8.58</v>
      </c>
      <c r="J327" s="114">
        <v>3612</v>
      </c>
      <c r="K327" s="43">
        <f t="shared" ref="K327:K333" si="21">H327/1.24</f>
        <v>2408</v>
      </c>
      <c r="L327" s="43"/>
      <c r="M327" s="140"/>
      <c r="O327" s="113"/>
    </row>
    <row r="328" spans="1:15" x14ac:dyDescent="0.25">
      <c r="A328" s="29" t="s">
        <v>718</v>
      </c>
      <c r="B328" s="28" t="s">
        <v>719</v>
      </c>
      <c r="C328" s="1">
        <v>5006</v>
      </c>
      <c r="D328" s="112" t="s">
        <v>172</v>
      </c>
      <c r="E328" s="43">
        <f t="shared" si="20"/>
        <v>4673</v>
      </c>
      <c r="F328" s="33">
        <f t="shared" si="19"/>
        <v>3338</v>
      </c>
      <c r="G328" s="43"/>
      <c r="H328" s="33">
        <v>4139</v>
      </c>
      <c r="I328" s="35">
        <v>7.8</v>
      </c>
      <c r="J328" s="33">
        <v>5007</v>
      </c>
      <c r="K328" s="43">
        <f t="shared" si="21"/>
        <v>3338</v>
      </c>
      <c r="L328" s="43"/>
      <c r="M328" s="140"/>
      <c r="O328" s="113"/>
    </row>
    <row r="329" spans="1:15" x14ac:dyDescent="0.25">
      <c r="A329" s="29" t="s">
        <v>720</v>
      </c>
      <c r="B329" s="28" t="s">
        <v>721</v>
      </c>
      <c r="C329" s="1">
        <v>6296</v>
      </c>
      <c r="D329" s="112" t="s">
        <v>172</v>
      </c>
      <c r="E329" s="43">
        <f t="shared" si="20"/>
        <v>5877</v>
      </c>
      <c r="F329" s="33">
        <f t="shared" si="19"/>
        <v>4198</v>
      </c>
      <c r="G329" s="43"/>
      <c r="H329" s="33">
        <v>5205</v>
      </c>
      <c r="I329" s="35">
        <v>9.3699999999999992</v>
      </c>
      <c r="J329" s="33">
        <v>6296</v>
      </c>
      <c r="K329" s="43">
        <f t="shared" si="21"/>
        <v>4198</v>
      </c>
      <c r="L329" s="43"/>
      <c r="M329" s="140"/>
      <c r="O329" s="113"/>
    </row>
    <row r="330" spans="1:15" x14ac:dyDescent="0.25">
      <c r="A330" s="29" t="s">
        <v>722</v>
      </c>
      <c r="B330" s="28" t="s">
        <v>723</v>
      </c>
      <c r="C330" s="1">
        <v>6384</v>
      </c>
      <c r="D330" s="112" t="s">
        <v>172</v>
      </c>
      <c r="E330" s="43">
        <f t="shared" si="20"/>
        <v>5958</v>
      </c>
      <c r="F330" s="33">
        <f t="shared" si="19"/>
        <v>4256</v>
      </c>
      <c r="G330" s="43"/>
      <c r="H330" s="33">
        <v>5278</v>
      </c>
      <c r="I330" s="35">
        <v>11</v>
      </c>
      <c r="J330" s="33">
        <v>6385</v>
      </c>
      <c r="K330" s="43">
        <f t="shared" si="21"/>
        <v>4256</v>
      </c>
      <c r="L330" s="43"/>
      <c r="M330" s="140"/>
      <c r="O330" s="113"/>
    </row>
    <row r="331" spans="1:15" x14ac:dyDescent="0.25">
      <c r="A331" s="29" t="s">
        <v>724</v>
      </c>
      <c r="B331" s="28" t="s">
        <v>725</v>
      </c>
      <c r="C331" s="1">
        <v>8206</v>
      </c>
      <c r="D331" s="112" t="s">
        <v>172</v>
      </c>
      <c r="E331" s="43">
        <f t="shared" si="20"/>
        <v>7659</v>
      </c>
      <c r="F331" s="33">
        <f t="shared" si="19"/>
        <v>5471</v>
      </c>
      <c r="G331" s="43"/>
      <c r="H331" s="33">
        <v>6784</v>
      </c>
      <c r="I331" s="35">
        <v>17.27</v>
      </c>
      <c r="J331" s="33">
        <v>8206</v>
      </c>
      <c r="K331" s="43">
        <f t="shared" si="21"/>
        <v>5471</v>
      </c>
      <c r="L331" s="43"/>
      <c r="M331" s="140"/>
      <c r="O331" s="113"/>
    </row>
    <row r="332" spans="1:15" x14ac:dyDescent="0.25">
      <c r="A332" s="29" t="s">
        <v>726</v>
      </c>
      <c r="B332" s="28" t="s">
        <v>727</v>
      </c>
      <c r="C332" s="1">
        <v>6471</v>
      </c>
      <c r="D332" s="112" t="s">
        <v>172</v>
      </c>
      <c r="E332" s="43">
        <f t="shared" si="20"/>
        <v>6041</v>
      </c>
      <c r="F332" s="33">
        <f t="shared" si="19"/>
        <v>4315</v>
      </c>
      <c r="G332" s="43"/>
      <c r="H332" s="33">
        <v>5350</v>
      </c>
      <c r="I332" s="35">
        <v>15.08</v>
      </c>
      <c r="J332" s="33">
        <v>6472</v>
      </c>
      <c r="K332" s="43">
        <f t="shared" si="21"/>
        <v>4315</v>
      </c>
      <c r="L332" s="43"/>
      <c r="M332" s="140"/>
      <c r="O332" s="113"/>
    </row>
    <row r="333" spans="1:15" x14ac:dyDescent="0.25">
      <c r="A333" s="29" t="s">
        <v>728</v>
      </c>
      <c r="B333" s="28" t="s">
        <v>729</v>
      </c>
      <c r="C333" s="1">
        <v>9684</v>
      </c>
      <c r="D333" s="112" t="s">
        <v>172</v>
      </c>
      <c r="E333" s="43">
        <f t="shared" si="20"/>
        <v>9038</v>
      </c>
      <c r="F333" s="33">
        <f t="shared" si="19"/>
        <v>6456</v>
      </c>
      <c r="G333" s="43"/>
      <c r="H333" s="33">
        <v>8006</v>
      </c>
      <c r="I333" s="35">
        <v>18</v>
      </c>
      <c r="J333" s="33">
        <v>9685</v>
      </c>
      <c r="K333" s="43">
        <f t="shared" si="21"/>
        <v>6456</v>
      </c>
      <c r="L333" s="43"/>
      <c r="M333" s="140"/>
      <c r="O333" s="113"/>
    </row>
    <row r="334" spans="1:15" x14ac:dyDescent="0.25">
      <c r="A334" s="29" t="s">
        <v>159</v>
      </c>
      <c r="B334" s="48"/>
      <c r="D334" s="112"/>
      <c r="E334" s="43" t="str">
        <f t="shared" si="20"/>
        <v/>
      </c>
      <c r="F334" s="33" t="str">
        <f t="shared" si="19"/>
        <v/>
      </c>
      <c r="G334" s="43"/>
      <c r="H334" s="56"/>
      <c r="J334" s="33" t="s">
        <v>159</v>
      </c>
      <c r="K334" s="43"/>
      <c r="L334" s="43"/>
      <c r="M334" s="140"/>
      <c r="O334" s="113"/>
    </row>
    <row r="335" spans="1:15" ht="15.75" thickBot="1" x14ac:dyDescent="0.3">
      <c r="A335" s="29" t="s">
        <v>159</v>
      </c>
      <c r="B335" s="48"/>
      <c r="D335" s="112"/>
      <c r="E335" s="43" t="str">
        <f t="shared" si="20"/>
        <v/>
      </c>
      <c r="F335" s="33" t="str">
        <f t="shared" si="19"/>
        <v/>
      </c>
      <c r="G335" s="43"/>
      <c r="H335" s="56"/>
      <c r="J335" s="33" t="s">
        <v>159</v>
      </c>
      <c r="K335" s="43"/>
      <c r="L335" s="43"/>
      <c r="M335" s="140"/>
      <c r="O335" s="113"/>
    </row>
    <row r="336" spans="1:15" x14ac:dyDescent="0.25">
      <c r="A336" s="29" t="s">
        <v>159</v>
      </c>
      <c r="B336" s="30"/>
      <c r="D336" s="57" t="s">
        <v>730</v>
      </c>
      <c r="E336" s="43" t="str">
        <f t="shared" si="20"/>
        <v/>
      </c>
      <c r="F336" s="33" t="str">
        <f t="shared" si="19"/>
        <v/>
      </c>
      <c r="G336" s="43"/>
      <c r="H336" s="58" t="s">
        <v>731</v>
      </c>
      <c r="I336" s="35" t="s">
        <v>732</v>
      </c>
      <c r="J336" s="114" t="s">
        <v>159</v>
      </c>
      <c r="K336" s="43"/>
      <c r="L336" s="43"/>
      <c r="M336" s="140"/>
      <c r="O336" s="113"/>
    </row>
    <row r="337" spans="1:15" x14ac:dyDescent="0.25">
      <c r="A337" s="29" t="s">
        <v>159</v>
      </c>
      <c r="B337" s="37" t="s">
        <v>733</v>
      </c>
      <c r="D337" s="57" t="s">
        <v>163</v>
      </c>
      <c r="E337" s="43" t="str">
        <f t="shared" si="20"/>
        <v/>
      </c>
      <c r="F337" s="33" t="str">
        <f t="shared" si="19"/>
        <v/>
      </c>
      <c r="G337" s="43"/>
      <c r="H337" s="58" t="s">
        <v>734</v>
      </c>
      <c r="I337" s="35" t="s">
        <v>735</v>
      </c>
      <c r="J337" s="114" t="s">
        <v>159</v>
      </c>
      <c r="K337" s="43"/>
      <c r="L337" s="43"/>
      <c r="M337" s="140"/>
      <c r="O337" s="113"/>
    </row>
    <row r="338" spans="1:15" x14ac:dyDescent="0.25">
      <c r="A338" s="29" t="s">
        <v>159</v>
      </c>
      <c r="B338" s="37" t="s">
        <v>736</v>
      </c>
      <c r="D338" s="31" t="s">
        <v>737</v>
      </c>
      <c r="E338" s="43" t="str">
        <f t="shared" si="20"/>
        <v/>
      </c>
      <c r="F338" s="33" t="str">
        <f t="shared" si="19"/>
        <v/>
      </c>
      <c r="G338" s="43"/>
      <c r="H338" s="46" t="s">
        <v>738</v>
      </c>
      <c r="I338" s="35" t="s">
        <v>739</v>
      </c>
      <c r="J338" s="114" t="s">
        <v>159</v>
      </c>
      <c r="K338" s="43"/>
      <c r="L338" s="43"/>
      <c r="M338" s="140"/>
      <c r="O338" s="113"/>
    </row>
    <row r="339" spans="1:15" x14ac:dyDescent="0.25">
      <c r="A339" s="29" t="s">
        <v>159</v>
      </c>
      <c r="B339" s="38" t="s">
        <v>740</v>
      </c>
      <c r="D339" s="31"/>
      <c r="E339" s="43" t="str">
        <f t="shared" si="20"/>
        <v/>
      </c>
      <c r="F339" s="33" t="str">
        <f t="shared" si="19"/>
        <v/>
      </c>
      <c r="G339" s="43"/>
      <c r="H339" s="55" t="s">
        <v>241</v>
      </c>
      <c r="I339" s="35" t="s">
        <v>242</v>
      </c>
      <c r="J339" s="114" t="s">
        <v>159</v>
      </c>
      <c r="K339" s="43"/>
      <c r="L339" s="43"/>
      <c r="M339" s="140"/>
      <c r="O339" s="113"/>
    </row>
    <row r="340" spans="1:15" ht="15.75" thickBot="1" x14ac:dyDescent="0.3">
      <c r="A340" s="23" t="s">
        <v>73</v>
      </c>
      <c r="B340" s="59" t="s">
        <v>165</v>
      </c>
      <c r="D340" s="31" t="s">
        <v>243</v>
      </c>
      <c r="E340" s="43" t="str">
        <f t="shared" si="20"/>
        <v/>
      </c>
      <c r="F340" s="33" t="str">
        <f t="shared" si="19"/>
        <v/>
      </c>
      <c r="G340" s="43"/>
      <c r="H340" s="55" t="s">
        <v>244</v>
      </c>
      <c r="I340" s="35" t="s">
        <v>245</v>
      </c>
      <c r="J340" s="114" t="s">
        <v>159</v>
      </c>
      <c r="K340" s="43"/>
      <c r="L340" s="43"/>
      <c r="M340" s="140"/>
      <c r="O340" s="113"/>
    </row>
    <row r="341" spans="1:15" ht="17.25" customHeight="1" x14ac:dyDescent="0.25">
      <c r="A341" s="29" t="s">
        <v>741</v>
      </c>
      <c r="B341" s="28" t="s">
        <v>742</v>
      </c>
      <c r="C341" s="1">
        <v>10989</v>
      </c>
      <c r="D341" s="112" t="s">
        <v>743</v>
      </c>
      <c r="E341" s="43">
        <f t="shared" si="20"/>
        <v>10258</v>
      </c>
      <c r="F341" s="33">
        <f t="shared" si="19"/>
        <v>7327</v>
      </c>
      <c r="G341" s="43"/>
      <c r="H341" s="33">
        <v>9085</v>
      </c>
      <c r="I341" s="35">
        <v>48</v>
      </c>
      <c r="J341" s="33">
        <v>10990</v>
      </c>
      <c r="K341" s="43">
        <f t="shared" ref="K341:K377" si="22">H341/1.24</f>
        <v>7327</v>
      </c>
      <c r="L341" s="43"/>
      <c r="M341" s="140"/>
      <c r="O341" s="113"/>
    </row>
    <row r="342" spans="1:15" ht="17.25" customHeight="1" x14ac:dyDescent="0.25">
      <c r="A342" s="29" t="s">
        <v>744</v>
      </c>
      <c r="B342" s="28" t="s">
        <v>745</v>
      </c>
      <c r="C342" s="1">
        <v>36279</v>
      </c>
      <c r="D342" s="112" t="s">
        <v>743</v>
      </c>
      <c r="E342" s="43">
        <f t="shared" si="20"/>
        <v>33860</v>
      </c>
      <c r="F342" s="33">
        <f t="shared" si="19"/>
        <v>24186</v>
      </c>
      <c r="G342" s="43"/>
      <c r="H342" s="33">
        <v>29991</v>
      </c>
      <c r="I342" s="35">
        <v>108</v>
      </c>
      <c r="J342" s="33">
        <v>36279</v>
      </c>
      <c r="K342" s="43">
        <f t="shared" si="22"/>
        <v>24186</v>
      </c>
      <c r="L342" s="43"/>
      <c r="M342" s="140"/>
      <c r="O342" s="113"/>
    </row>
    <row r="343" spans="1:15" ht="17.25" customHeight="1" x14ac:dyDescent="0.25">
      <c r="A343" s="29" t="s">
        <v>746</v>
      </c>
      <c r="B343" s="28" t="s">
        <v>747</v>
      </c>
      <c r="C343" s="1">
        <f>24799*1.5</f>
        <v>37199</v>
      </c>
      <c r="D343" s="112" t="s">
        <v>743</v>
      </c>
      <c r="E343" s="43">
        <f t="shared" si="20"/>
        <v>23146</v>
      </c>
      <c r="F343" s="33">
        <f t="shared" si="19"/>
        <v>16533</v>
      </c>
      <c r="G343" s="43"/>
      <c r="H343" s="33">
        <v>20501</v>
      </c>
      <c r="I343" s="35">
        <v>108</v>
      </c>
      <c r="J343" s="33">
        <v>24800</v>
      </c>
      <c r="K343" s="43">
        <f t="shared" si="22"/>
        <v>16533</v>
      </c>
      <c r="L343" s="43"/>
      <c r="M343" s="140"/>
      <c r="O343" s="113"/>
    </row>
    <row r="344" spans="1:15" ht="17.25" customHeight="1" x14ac:dyDescent="0.25">
      <c r="A344" s="29" t="s">
        <v>748</v>
      </c>
      <c r="B344" s="28" t="s">
        <v>749</v>
      </c>
      <c r="C344" s="1">
        <v>14009</v>
      </c>
      <c r="D344" s="112" t="s">
        <v>743</v>
      </c>
      <c r="E344" s="43">
        <f t="shared" si="20"/>
        <v>13076</v>
      </c>
      <c r="F344" s="33">
        <f t="shared" si="19"/>
        <v>9340</v>
      </c>
      <c r="G344" s="43"/>
      <c r="H344" s="33">
        <v>11581</v>
      </c>
      <c r="I344" s="35">
        <v>64</v>
      </c>
      <c r="J344" s="33">
        <v>14009</v>
      </c>
      <c r="K344" s="43">
        <f t="shared" si="22"/>
        <v>9340</v>
      </c>
      <c r="L344" s="43"/>
      <c r="M344" s="140"/>
      <c r="O344" s="113"/>
    </row>
    <row r="345" spans="1:15" ht="17.25" customHeight="1" x14ac:dyDescent="0.25">
      <c r="A345" s="29" t="s">
        <v>750</v>
      </c>
      <c r="B345" s="28" t="s">
        <v>751</v>
      </c>
      <c r="C345" s="1">
        <v>18183</v>
      </c>
      <c r="D345" s="112" t="s">
        <v>743</v>
      </c>
      <c r="E345" s="43">
        <f t="shared" si="20"/>
        <v>16972</v>
      </c>
      <c r="F345" s="33">
        <f t="shared" si="19"/>
        <v>12123</v>
      </c>
      <c r="G345" s="43"/>
      <c r="H345" s="33">
        <v>15032</v>
      </c>
      <c r="I345" s="35">
        <v>64</v>
      </c>
      <c r="J345" s="33">
        <v>18184</v>
      </c>
      <c r="K345" s="43">
        <f t="shared" si="22"/>
        <v>12123</v>
      </c>
      <c r="L345" s="43"/>
      <c r="M345" s="140"/>
      <c r="O345" s="113"/>
    </row>
    <row r="346" spans="1:15" ht="17.25" customHeight="1" x14ac:dyDescent="0.25">
      <c r="A346" s="29" t="s">
        <v>752</v>
      </c>
      <c r="B346" s="28" t="s">
        <v>753</v>
      </c>
      <c r="C346" s="1">
        <v>42004</v>
      </c>
      <c r="D346" s="112" t="s">
        <v>743</v>
      </c>
      <c r="E346" s="43">
        <f t="shared" si="20"/>
        <v>39204</v>
      </c>
      <c r="F346" s="33">
        <f t="shared" si="19"/>
        <v>28003</v>
      </c>
      <c r="G346" s="43"/>
      <c r="H346" s="33">
        <v>34724</v>
      </c>
      <c r="I346" s="35">
        <v>144</v>
      </c>
      <c r="J346" s="33">
        <v>42005</v>
      </c>
      <c r="K346" s="43">
        <f t="shared" si="22"/>
        <v>28003</v>
      </c>
      <c r="L346" s="43"/>
      <c r="M346" s="140"/>
      <c r="O346" s="113"/>
    </row>
    <row r="347" spans="1:15" ht="17.25" customHeight="1" x14ac:dyDescent="0.25">
      <c r="A347" s="29" t="s">
        <v>754</v>
      </c>
      <c r="B347" s="28" t="s">
        <v>755</v>
      </c>
      <c r="C347" s="1">
        <v>32539</v>
      </c>
      <c r="D347" s="112" t="s">
        <v>743</v>
      </c>
      <c r="E347" s="43">
        <f t="shared" si="20"/>
        <v>30370</v>
      </c>
      <c r="F347" s="33">
        <f t="shared" si="19"/>
        <v>21693</v>
      </c>
      <c r="G347" s="43"/>
      <c r="H347" s="33">
        <v>26899</v>
      </c>
      <c r="I347" s="35">
        <v>144</v>
      </c>
      <c r="J347" s="33">
        <v>32539</v>
      </c>
      <c r="K347" s="43">
        <f t="shared" si="22"/>
        <v>21693</v>
      </c>
      <c r="L347" s="43"/>
      <c r="M347" s="140"/>
      <c r="O347" s="113"/>
    </row>
    <row r="348" spans="1:15" ht="17.25" customHeight="1" x14ac:dyDescent="0.25">
      <c r="A348" s="29" t="s">
        <v>756</v>
      </c>
      <c r="B348" s="28" t="s">
        <v>757</v>
      </c>
      <c r="C348" s="1">
        <v>19531</v>
      </c>
      <c r="D348" s="112" t="s">
        <v>743</v>
      </c>
      <c r="E348" s="43">
        <f t="shared" si="20"/>
        <v>18229</v>
      </c>
      <c r="F348" s="33">
        <f t="shared" si="19"/>
        <v>13021</v>
      </c>
      <c r="G348" s="43"/>
      <c r="H348" s="33">
        <v>16146</v>
      </c>
      <c r="I348" s="35">
        <v>80</v>
      </c>
      <c r="J348" s="33">
        <v>19531</v>
      </c>
      <c r="K348" s="43">
        <f t="shared" si="22"/>
        <v>13021</v>
      </c>
      <c r="L348" s="43"/>
      <c r="M348" s="140"/>
      <c r="O348" s="113"/>
    </row>
    <row r="349" spans="1:15" ht="17.25" customHeight="1" x14ac:dyDescent="0.25">
      <c r="A349" s="29" t="s">
        <v>758</v>
      </c>
      <c r="B349" s="28" t="s">
        <v>759</v>
      </c>
      <c r="C349" s="1">
        <v>21681</v>
      </c>
      <c r="D349" s="112" t="s">
        <v>743</v>
      </c>
      <c r="E349" s="43">
        <f t="shared" si="20"/>
        <v>20236</v>
      </c>
      <c r="F349" s="33">
        <f t="shared" si="19"/>
        <v>14454</v>
      </c>
      <c r="G349" s="43"/>
      <c r="H349" s="33">
        <v>17923</v>
      </c>
      <c r="I349" s="35">
        <v>80</v>
      </c>
      <c r="J349" s="33">
        <v>21681</v>
      </c>
      <c r="K349" s="43">
        <f t="shared" si="22"/>
        <v>14454</v>
      </c>
      <c r="L349" s="43"/>
      <c r="M349" s="140"/>
      <c r="O349" s="113"/>
    </row>
    <row r="350" spans="1:15" ht="17.25" customHeight="1" x14ac:dyDescent="0.25">
      <c r="A350" s="29" t="s">
        <v>760</v>
      </c>
      <c r="B350" s="28" t="s">
        <v>761</v>
      </c>
      <c r="C350" s="1">
        <v>51713</v>
      </c>
      <c r="D350" s="112" t="s">
        <v>743</v>
      </c>
      <c r="E350" s="43">
        <f t="shared" si="20"/>
        <v>48266</v>
      </c>
      <c r="F350" s="33">
        <f t="shared" si="19"/>
        <v>34476</v>
      </c>
      <c r="G350" s="43"/>
      <c r="H350" s="33">
        <v>42750</v>
      </c>
      <c r="I350" s="35">
        <v>180</v>
      </c>
      <c r="J350" s="33">
        <v>51714</v>
      </c>
      <c r="K350" s="43">
        <f t="shared" si="22"/>
        <v>34476</v>
      </c>
      <c r="L350" s="43"/>
      <c r="M350" s="140"/>
      <c r="O350" s="113"/>
    </row>
    <row r="351" spans="1:15" ht="17.25" customHeight="1" x14ac:dyDescent="0.25">
      <c r="A351" s="29" t="s">
        <v>762</v>
      </c>
      <c r="B351" s="28" t="s">
        <v>763</v>
      </c>
      <c r="C351" s="1">
        <v>39096</v>
      </c>
      <c r="D351" s="112" t="s">
        <v>743</v>
      </c>
      <c r="E351" s="43">
        <f t="shared" si="20"/>
        <v>36491</v>
      </c>
      <c r="F351" s="33">
        <f t="shared" si="19"/>
        <v>26065</v>
      </c>
      <c r="G351" s="43"/>
      <c r="H351" s="33">
        <v>32320</v>
      </c>
      <c r="I351" s="35">
        <v>180</v>
      </c>
      <c r="J351" s="33">
        <v>39097</v>
      </c>
      <c r="K351" s="43">
        <f t="shared" si="22"/>
        <v>26065</v>
      </c>
      <c r="L351" s="43"/>
      <c r="M351" s="140"/>
      <c r="O351" s="113"/>
    </row>
    <row r="352" spans="1:15" ht="17.25" customHeight="1" x14ac:dyDescent="0.25">
      <c r="A352" s="29" t="s">
        <v>764</v>
      </c>
      <c r="B352" s="28" t="s">
        <v>765</v>
      </c>
      <c r="C352" s="1">
        <v>21897</v>
      </c>
      <c r="D352" s="112" t="s">
        <v>743</v>
      </c>
      <c r="E352" s="43">
        <f t="shared" si="20"/>
        <v>20437</v>
      </c>
      <c r="F352" s="33">
        <f t="shared" si="19"/>
        <v>14598</v>
      </c>
      <c r="G352" s="43"/>
      <c r="H352" s="33">
        <v>18102</v>
      </c>
      <c r="I352" s="35">
        <v>96</v>
      </c>
      <c r="J352" s="33">
        <v>21898</v>
      </c>
      <c r="K352" s="43">
        <f t="shared" si="22"/>
        <v>14598</v>
      </c>
      <c r="L352" s="43"/>
      <c r="M352" s="140"/>
      <c r="O352" s="113"/>
    </row>
    <row r="353" spans="1:15" ht="17.25" customHeight="1" x14ac:dyDescent="0.25">
      <c r="A353" s="29" t="s">
        <v>766</v>
      </c>
      <c r="B353" s="28" t="s">
        <v>767</v>
      </c>
      <c r="C353" s="1">
        <v>27827</v>
      </c>
      <c r="D353" s="112" t="s">
        <v>743</v>
      </c>
      <c r="E353" s="43">
        <f t="shared" si="20"/>
        <v>25973</v>
      </c>
      <c r="F353" s="33">
        <f t="shared" si="19"/>
        <v>18552</v>
      </c>
      <c r="G353" s="43"/>
      <c r="H353" s="33">
        <v>23004</v>
      </c>
      <c r="I353" s="35">
        <v>96</v>
      </c>
      <c r="J353" s="33">
        <v>27827</v>
      </c>
      <c r="K353" s="43">
        <f t="shared" si="22"/>
        <v>18552</v>
      </c>
      <c r="L353" s="43"/>
      <c r="M353" s="140"/>
      <c r="O353" s="113"/>
    </row>
    <row r="354" spans="1:15" ht="17.25" customHeight="1" x14ac:dyDescent="0.25">
      <c r="A354" s="29" t="s">
        <v>768</v>
      </c>
      <c r="B354" s="28" t="s">
        <v>769</v>
      </c>
      <c r="C354" s="1">
        <f>56820*2</f>
        <v>113640</v>
      </c>
      <c r="D354" s="112" t="s">
        <v>743</v>
      </c>
      <c r="E354" s="43">
        <f t="shared" si="20"/>
        <v>53033</v>
      </c>
      <c r="F354" s="33">
        <f t="shared" si="19"/>
        <v>37881</v>
      </c>
      <c r="G354" s="43"/>
      <c r="H354" s="33">
        <v>46972</v>
      </c>
      <c r="I354" s="35">
        <v>216</v>
      </c>
      <c r="J354" s="33">
        <v>56821</v>
      </c>
      <c r="K354" s="43">
        <f t="shared" si="22"/>
        <v>37881</v>
      </c>
      <c r="L354" s="43"/>
      <c r="M354" s="140"/>
      <c r="O354" s="113"/>
    </row>
    <row r="355" spans="1:15" ht="17.25" customHeight="1" x14ac:dyDescent="0.25">
      <c r="A355" s="29" t="s">
        <v>770</v>
      </c>
      <c r="B355" s="28" t="s">
        <v>771</v>
      </c>
      <c r="C355" s="1">
        <v>49568</v>
      </c>
      <c r="D355" s="112" t="s">
        <v>743</v>
      </c>
      <c r="E355" s="43">
        <f t="shared" si="20"/>
        <v>46264</v>
      </c>
      <c r="F355" s="33">
        <f t="shared" si="19"/>
        <v>33046</v>
      </c>
      <c r="G355" s="43"/>
      <c r="H355" s="33">
        <v>40977</v>
      </c>
      <c r="I355" s="35">
        <v>216</v>
      </c>
      <c r="J355" s="33">
        <v>49569</v>
      </c>
      <c r="K355" s="43">
        <f t="shared" si="22"/>
        <v>33046</v>
      </c>
      <c r="L355" s="43"/>
      <c r="M355" s="140"/>
      <c r="O355" s="113"/>
    </row>
    <row r="356" spans="1:15" ht="17.25" customHeight="1" x14ac:dyDescent="0.25">
      <c r="A356" s="29" t="s">
        <v>772</v>
      </c>
      <c r="B356" s="28" t="s">
        <v>773</v>
      </c>
      <c r="C356" s="1">
        <v>30104</v>
      </c>
      <c r="D356" s="112" t="s">
        <v>743</v>
      </c>
      <c r="E356" s="43">
        <f t="shared" si="20"/>
        <v>28097</v>
      </c>
      <c r="F356" s="33">
        <f t="shared" si="19"/>
        <v>20069</v>
      </c>
      <c r="G356" s="43"/>
      <c r="H356" s="33">
        <v>24886</v>
      </c>
      <c r="I356" s="35">
        <v>128</v>
      </c>
      <c r="J356" s="33">
        <v>30104</v>
      </c>
      <c r="K356" s="43">
        <f t="shared" si="22"/>
        <v>20069</v>
      </c>
      <c r="L356" s="43"/>
      <c r="M356" s="140"/>
      <c r="O356" s="113"/>
    </row>
    <row r="357" spans="1:15" ht="17.25" customHeight="1" x14ac:dyDescent="0.25">
      <c r="A357" s="29" t="s">
        <v>774</v>
      </c>
      <c r="B357" s="28" t="s">
        <v>775</v>
      </c>
      <c r="C357" s="1">
        <v>33570</v>
      </c>
      <c r="D357" s="112" t="s">
        <v>743</v>
      </c>
      <c r="E357" s="43">
        <f t="shared" si="20"/>
        <v>31333</v>
      </c>
      <c r="F357" s="33">
        <f t="shared" si="19"/>
        <v>22381</v>
      </c>
      <c r="G357" s="43"/>
      <c r="H357" s="33">
        <v>27752</v>
      </c>
      <c r="I357" s="35">
        <v>128</v>
      </c>
      <c r="J357" s="33">
        <v>33571</v>
      </c>
      <c r="K357" s="43">
        <f t="shared" si="22"/>
        <v>22381</v>
      </c>
      <c r="L357" s="43"/>
      <c r="M357" s="140"/>
      <c r="O357" s="113"/>
    </row>
    <row r="358" spans="1:15" ht="17.25" customHeight="1" x14ac:dyDescent="0.25">
      <c r="A358" s="29" t="s">
        <v>776</v>
      </c>
      <c r="B358" s="28" t="s">
        <v>777</v>
      </c>
      <c r="C358" s="1">
        <f>75893*2</f>
        <v>151786</v>
      </c>
      <c r="D358" s="112" t="s">
        <v>743</v>
      </c>
      <c r="E358" s="43">
        <f t="shared" si="20"/>
        <v>70834</v>
      </c>
      <c r="F358" s="33">
        <f t="shared" si="19"/>
        <v>50596</v>
      </c>
      <c r="G358" s="43"/>
      <c r="H358" s="33">
        <v>62739</v>
      </c>
      <c r="I358" s="35">
        <v>288</v>
      </c>
      <c r="J358" s="33">
        <v>75894</v>
      </c>
      <c r="K358" s="43">
        <f t="shared" si="22"/>
        <v>50596</v>
      </c>
      <c r="L358" s="43"/>
      <c r="M358" s="140"/>
      <c r="O358" s="113"/>
    </row>
    <row r="359" spans="1:15" ht="17.25" customHeight="1" x14ac:dyDescent="0.25">
      <c r="A359" s="29" t="s">
        <v>778</v>
      </c>
      <c r="B359" s="28" t="s">
        <v>779</v>
      </c>
      <c r="C359" s="1">
        <f>62718*2</f>
        <v>125436</v>
      </c>
      <c r="D359" s="112" t="s">
        <v>743</v>
      </c>
      <c r="E359" s="43">
        <f t="shared" si="20"/>
        <v>58537</v>
      </c>
      <c r="F359" s="33">
        <f t="shared" si="19"/>
        <v>41812</v>
      </c>
      <c r="G359" s="43"/>
      <c r="H359" s="33">
        <v>51847</v>
      </c>
      <c r="I359" s="35">
        <v>288</v>
      </c>
      <c r="J359" s="33">
        <v>62718</v>
      </c>
      <c r="K359" s="43">
        <f t="shared" si="22"/>
        <v>41812</v>
      </c>
      <c r="L359" s="43"/>
      <c r="M359" s="140"/>
      <c r="O359" s="113"/>
    </row>
    <row r="360" spans="1:15" ht="17.25" customHeight="1" x14ac:dyDescent="0.25">
      <c r="A360" s="29" t="s">
        <v>780</v>
      </c>
      <c r="B360" s="28" t="s">
        <v>781</v>
      </c>
      <c r="C360" s="1">
        <v>38681</v>
      </c>
      <c r="D360" s="112" t="s">
        <v>743</v>
      </c>
      <c r="E360" s="43">
        <f t="shared" si="20"/>
        <v>36103</v>
      </c>
      <c r="F360" s="33">
        <f t="shared" si="19"/>
        <v>25788</v>
      </c>
      <c r="G360" s="43"/>
      <c r="H360" s="33">
        <v>31977</v>
      </c>
      <c r="I360" s="35">
        <v>160</v>
      </c>
      <c r="J360" s="33">
        <v>38682</v>
      </c>
      <c r="K360" s="43">
        <f t="shared" si="22"/>
        <v>25788</v>
      </c>
      <c r="L360" s="43"/>
      <c r="M360" s="140"/>
      <c r="O360" s="113"/>
    </row>
    <row r="361" spans="1:15" ht="17.25" customHeight="1" x14ac:dyDescent="0.25">
      <c r="A361" s="29" t="s">
        <v>782</v>
      </c>
      <c r="B361" s="28" t="s">
        <v>783</v>
      </c>
      <c r="C361" s="1">
        <v>38681</v>
      </c>
      <c r="D361" s="112" t="s">
        <v>743</v>
      </c>
      <c r="E361" s="43">
        <f t="shared" si="20"/>
        <v>36103</v>
      </c>
      <c r="F361" s="33">
        <f t="shared" si="19"/>
        <v>25788</v>
      </c>
      <c r="G361" s="43"/>
      <c r="H361" s="33">
        <v>31977</v>
      </c>
      <c r="I361" s="35">
        <v>160</v>
      </c>
      <c r="J361" s="33">
        <v>38682</v>
      </c>
      <c r="K361" s="43">
        <f t="shared" si="22"/>
        <v>25788</v>
      </c>
      <c r="L361" s="43"/>
      <c r="M361" s="140"/>
      <c r="O361" s="113"/>
    </row>
    <row r="362" spans="1:15" ht="17.25" customHeight="1" x14ac:dyDescent="0.25">
      <c r="A362" s="29" t="s">
        <v>784</v>
      </c>
      <c r="B362" s="28" t="s">
        <v>785</v>
      </c>
      <c r="C362" s="1">
        <v>95505</v>
      </c>
      <c r="D362" s="112" t="s">
        <v>743</v>
      </c>
      <c r="E362" s="43">
        <f t="shared" si="20"/>
        <v>89138</v>
      </c>
      <c r="F362" s="33">
        <f t="shared" si="19"/>
        <v>63670</v>
      </c>
      <c r="G362" s="43"/>
      <c r="H362" s="33">
        <v>78951</v>
      </c>
      <c r="I362" s="35">
        <v>360</v>
      </c>
      <c r="J362" s="33">
        <v>95505</v>
      </c>
      <c r="K362" s="43">
        <f t="shared" si="22"/>
        <v>63670</v>
      </c>
      <c r="L362" s="43"/>
      <c r="M362" s="140"/>
      <c r="O362" s="113"/>
    </row>
    <row r="363" spans="1:15" ht="17.25" customHeight="1" x14ac:dyDescent="0.25">
      <c r="A363" s="29" t="s">
        <v>786</v>
      </c>
      <c r="B363" s="28" t="s">
        <v>787</v>
      </c>
      <c r="C363" s="1">
        <f>78193*2</f>
        <v>156386</v>
      </c>
      <c r="D363" s="112" t="s">
        <v>743</v>
      </c>
      <c r="E363" s="43">
        <f t="shared" si="20"/>
        <v>72981</v>
      </c>
      <c r="F363" s="33">
        <f t="shared" si="19"/>
        <v>52129</v>
      </c>
      <c r="G363" s="43"/>
      <c r="H363" s="33">
        <v>64640</v>
      </c>
      <c r="I363" s="35">
        <v>360</v>
      </c>
      <c r="J363" s="33">
        <v>78194</v>
      </c>
      <c r="K363" s="43">
        <f t="shared" si="22"/>
        <v>52129</v>
      </c>
      <c r="L363" s="43"/>
      <c r="M363" s="140"/>
      <c r="O363" s="113"/>
    </row>
    <row r="364" spans="1:15" ht="17.25" customHeight="1" x14ac:dyDescent="0.25">
      <c r="A364" s="29" t="s">
        <v>788</v>
      </c>
      <c r="B364" s="28" t="s">
        <v>789</v>
      </c>
      <c r="C364" s="1">
        <v>359404</v>
      </c>
      <c r="D364" s="112" t="s">
        <v>743</v>
      </c>
      <c r="E364" s="43">
        <f t="shared" si="20"/>
        <v>335444</v>
      </c>
      <c r="F364" s="33">
        <f t="shared" si="19"/>
        <v>239603</v>
      </c>
      <c r="G364" s="43"/>
      <c r="H364" s="33">
        <v>297108</v>
      </c>
      <c r="I364" s="35">
        <v>934</v>
      </c>
      <c r="J364" s="33">
        <v>359405</v>
      </c>
      <c r="K364" s="43">
        <f t="shared" si="22"/>
        <v>239603</v>
      </c>
      <c r="L364" s="43"/>
      <c r="M364" s="140"/>
      <c r="O364" s="113"/>
    </row>
    <row r="365" spans="1:15" ht="17.25" customHeight="1" x14ac:dyDescent="0.25">
      <c r="A365" s="29" t="s">
        <v>790</v>
      </c>
      <c r="B365" s="28" t="s">
        <v>791</v>
      </c>
      <c r="C365" s="1">
        <v>42649</v>
      </c>
      <c r="D365" s="112" t="s">
        <v>743</v>
      </c>
      <c r="E365" s="43">
        <f t="shared" si="20"/>
        <v>39806</v>
      </c>
      <c r="F365" s="33">
        <f t="shared" si="19"/>
        <v>28433</v>
      </c>
      <c r="G365" s="43"/>
      <c r="H365" s="33">
        <v>35257</v>
      </c>
      <c r="I365" s="35">
        <v>192</v>
      </c>
      <c r="J365" s="33">
        <v>42650</v>
      </c>
      <c r="K365" s="43">
        <f t="shared" si="22"/>
        <v>28433</v>
      </c>
      <c r="L365" s="43"/>
      <c r="M365" s="140"/>
      <c r="O365" s="113"/>
    </row>
    <row r="366" spans="1:15" ht="17.25" customHeight="1" x14ac:dyDescent="0.25">
      <c r="A366" s="29" t="s">
        <v>792</v>
      </c>
      <c r="B366" s="28" t="s">
        <v>793</v>
      </c>
      <c r="C366" s="1">
        <v>52611</v>
      </c>
      <c r="D366" s="112" t="s">
        <v>743</v>
      </c>
      <c r="E366" s="43">
        <f t="shared" si="20"/>
        <v>49104</v>
      </c>
      <c r="F366" s="33">
        <f t="shared" si="19"/>
        <v>35074</v>
      </c>
      <c r="G366" s="43"/>
      <c r="H366" s="33">
        <v>43492</v>
      </c>
      <c r="I366" s="35">
        <v>192</v>
      </c>
      <c r="J366" s="33">
        <v>52611</v>
      </c>
      <c r="K366" s="43">
        <f t="shared" si="22"/>
        <v>35074</v>
      </c>
      <c r="L366" s="43"/>
      <c r="M366" s="140"/>
      <c r="O366" s="113"/>
    </row>
    <row r="367" spans="1:15" ht="17.25" customHeight="1" x14ac:dyDescent="0.25">
      <c r="A367" s="29" t="s">
        <v>794</v>
      </c>
      <c r="B367" s="28" t="s">
        <v>795</v>
      </c>
      <c r="C367" s="1">
        <v>111570</v>
      </c>
      <c r="D367" s="112" t="s">
        <v>743</v>
      </c>
      <c r="E367" s="43">
        <f t="shared" si="20"/>
        <v>104133</v>
      </c>
      <c r="F367" s="33">
        <f t="shared" si="19"/>
        <v>74381</v>
      </c>
      <c r="G367" s="43"/>
      <c r="H367" s="33">
        <v>92232</v>
      </c>
      <c r="I367" s="35">
        <v>432</v>
      </c>
      <c r="J367" s="33">
        <v>111571</v>
      </c>
      <c r="K367" s="43">
        <f t="shared" si="22"/>
        <v>74381</v>
      </c>
      <c r="L367" s="43"/>
      <c r="M367" s="140"/>
      <c r="O367" s="113"/>
    </row>
    <row r="368" spans="1:15" ht="17.25" customHeight="1" x14ac:dyDescent="0.25">
      <c r="A368" s="29" t="s">
        <v>796</v>
      </c>
      <c r="B368" s="28" t="s">
        <v>797</v>
      </c>
      <c r="C368" s="1">
        <v>98983</v>
      </c>
      <c r="D368" s="112" t="s">
        <v>743</v>
      </c>
      <c r="E368" s="43">
        <f t="shared" si="20"/>
        <v>92385</v>
      </c>
      <c r="F368" s="33">
        <f t="shared" si="19"/>
        <v>65989</v>
      </c>
      <c r="G368" s="43"/>
      <c r="H368" s="33">
        <v>81826</v>
      </c>
      <c r="I368" s="35">
        <v>432</v>
      </c>
      <c r="J368" s="33">
        <v>98983</v>
      </c>
      <c r="K368" s="43">
        <f t="shared" si="22"/>
        <v>65989</v>
      </c>
      <c r="L368" s="43"/>
      <c r="M368" s="140"/>
      <c r="O368" s="113"/>
    </row>
    <row r="369" spans="1:15" ht="17.25" customHeight="1" x14ac:dyDescent="0.25">
      <c r="A369" s="29" t="s">
        <v>798</v>
      </c>
      <c r="B369" s="28" t="s">
        <v>799</v>
      </c>
      <c r="C369" s="1">
        <v>58162</v>
      </c>
      <c r="D369" s="112" t="s">
        <v>743</v>
      </c>
      <c r="E369" s="43">
        <f t="shared" si="20"/>
        <v>54285</v>
      </c>
      <c r="F369" s="33">
        <f t="shared" si="19"/>
        <v>38775</v>
      </c>
      <c r="G369" s="43"/>
      <c r="H369" s="33">
        <v>48081</v>
      </c>
      <c r="I369" s="35">
        <v>240</v>
      </c>
      <c r="J369" s="33">
        <v>58163</v>
      </c>
      <c r="K369" s="43">
        <f t="shared" si="22"/>
        <v>38775</v>
      </c>
      <c r="L369" s="43"/>
      <c r="M369" s="140"/>
      <c r="O369" s="113"/>
    </row>
    <row r="370" spans="1:15" ht="17.25" customHeight="1" x14ac:dyDescent="0.25">
      <c r="A370" s="29" t="s">
        <v>800</v>
      </c>
      <c r="B370" s="28" t="s">
        <v>801</v>
      </c>
      <c r="C370" s="1">
        <v>62303</v>
      </c>
      <c r="D370" s="112" t="s">
        <v>743</v>
      </c>
      <c r="E370" s="43">
        <f t="shared" si="20"/>
        <v>58149</v>
      </c>
      <c r="F370" s="33">
        <f t="shared" si="19"/>
        <v>41535</v>
      </c>
      <c r="G370" s="43"/>
      <c r="H370" s="33">
        <v>51504</v>
      </c>
      <c r="I370" s="35">
        <v>240</v>
      </c>
      <c r="J370" s="33">
        <v>62303</v>
      </c>
      <c r="K370" s="43">
        <f t="shared" si="22"/>
        <v>41535</v>
      </c>
      <c r="L370" s="43"/>
      <c r="M370" s="140"/>
      <c r="O370" s="113"/>
    </row>
    <row r="371" spans="1:15" ht="17.25" customHeight="1" x14ac:dyDescent="0.25">
      <c r="A371" s="29" t="s">
        <v>802</v>
      </c>
      <c r="B371" s="28" t="s">
        <v>803</v>
      </c>
      <c r="C371" s="1">
        <v>130866</v>
      </c>
      <c r="D371" s="112" t="s">
        <v>743</v>
      </c>
      <c r="E371" s="43">
        <f t="shared" si="20"/>
        <v>122142</v>
      </c>
      <c r="F371" s="33">
        <f t="shared" si="19"/>
        <v>87244</v>
      </c>
      <c r="G371" s="43"/>
      <c r="H371" s="33">
        <v>108183</v>
      </c>
      <c r="I371" s="35">
        <v>540</v>
      </c>
      <c r="J371" s="33">
        <v>130867</v>
      </c>
      <c r="K371" s="43">
        <f t="shared" si="22"/>
        <v>87244</v>
      </c>
      <c r="L371" s="43"/>
      <c r="M371" s="140"/>
      <c r="O371" s="113"/>
    </row>
    <row r="372" spans="1:15" ht="17.25" customHeight="1" x14ac:dyDescent="0.25">
      <c r="A372" s="29" t="s">
        <v>804</v>
      </c>
      <c r="B372" s="28" t="s">
        <v>805</v>
      </c>
      <c r="C372" s="1">
        <v>138788</v>
      </c>
      <c r="D372" s="112" t="s">
        <v>743</v>
      </c>
      <c r="E372" s="43">
        <f t="shared" si="20"/>
        <v>129536</v>
      </c>
      <c r="F372" s="33">
        <f t="shared" si="19"/>
        <v>92526</v>
      </c>
      <c r="G372" s="43"/>
      <c r="H372" s="33">
        <v>114732</v>
      </c>
      <c r="I372" s="35">
        <v>540</v>
      </c>
      <c r="J372" s="33">
        <v>138789</v>
      </c>
      <c r="K372" s="43">
        <f t="shared" si="22"/>
        <v>92526</v>
      </c>
      <c r="L372" s="43"/>
      <c r="M372" s="140"/>
      <c r="O372" s="113"/>
    </row>
    <row r="373" spans="1:15" ht="17.25" customHeight="1" x14ac:dyDescent="0.25">
      <c r="A373" s="29" t="s">
        <v>806</v>
      </c>
      <c r="B373" s="28" t="s">
        <v>807</v>
      </c>
      <c r="C373" s="1">
        <v>77551</v>
      </c>
      <c r="D373" s="112" t="s">
        <v>743</v>
      </c>
      <c r="E373" s="43">
        <f t="shared" si="20"/>
        <v>72381</v>
      </c>
      <c r="F373" s="33">
        <f t="shared" si="19"/>
        <v>51701</v>
      </c>
      <c r="G373" s="43"/>
      <c r="H373" s="33">
        <v>64109</v>
      </c>
      <c r="I373" s="35">
        <v>320</v>
      </c>
      <c r="J373" s="33">
        <v>77551</v>
      </c>
      <c r="K373" s="43">
        <f t="shared" si="22"/>
        <v>51701</v>
      </c>
      <c r="L373" s="43"/>
      <c r="M373" s="140"/>
      <c r="O373" s="113"/>
    </row>
    <row r="374" spans="1:15" ht="17.25" customHeight="1" x14ac:dyDescent="0.25">
      <c r="A374" s="29" t="s">
        <v>808</v>
      </c>
      <c r="B374" s="28" t="s">
        <v>809</v>
      </c>
      <c r="C374" s="1">
        <v>82699</v>
      </c>
      <c r="D374" s="112" t="s">
        <v>743</v>
      </c>
      <c r="E374" s="43">
        <f t="shared" si="20"/>
        <v>77186</v>
      </c>
      <c r="F374" s="33">
        <f t="shared" si="19"/>
        <v>55133</v>
      </c>
      <c r="G374" s="43"/>
      <c r="H374" s="33">
        <v>68365</v>
      </c>
      <c r="I374" s="35">
        <v>320</v>
      </c>
      <c r="J374" s="33">
        <v>82700</v>
      </c>
      <c r="K374" s="43">
        <f t="shared" si="22"/>
        <v>55133</v>
      </c>
      <c r="L374" s="43"/>
      <c r="M374" s="140"/>
      <c r="O374" s="113"/>
    </row>
    <row r="375" spans="1:15" ht="17.25" customHeight="1" x14ac:dyDescent="0.25">
      <c r="A375" s="29" t="s">
        <v>810</v>
      </c>
      <c r="B375" s="28" t="s">
        <v>811</v>
      </c>
      <c r="C375" s="1">
        <v>84000</v>
      </c>
      <c r="D375" s="112" t="s">
        <v>743</v>
      </c>
      <c r="E375" s="43">
        <f t="shared" si="20"/>
        <v>78400</v>
      </c>
      <c r="F375" s="33">
        <f t="shared" si="19"/>
        <v>56000</v>
      </c>
      <c r="G375" s="43"/>
      <c r="H375" s="33">
        <v>69440</v>
      </c>
      <c r="I375" s="35">
        <v>320</v>
      </c>
      <c r="J375" s="33">
        <v>84000</v>
      </c>
      <c r="K375" s="43">
        <f t="shared" si="22"/>
        <v>56000</v>
      </c>
      <c r="L375" s="43"/>
      <c r="M375" s="140"/>
      <c r="O375" s="113"/>
    </row>
    <row r="376" spans="1:15" ht="17.25" customHeight="1" x14ac:dyDescent="0.25">
      <c r="A376" s="29" t="s">
        <v>812</v>
      </c>
      <c r="B376" s="28" t="s">
        <v>813</v>
      </c>
      <c r="C376" s="1">
        <v>175676</v>
      </c>
      <c r="D376" s="112" t="s">
        <v>743</v>
      </c>
      <c r="E376" s="43">
        <f t="shared" si="20"/>
        <v>163965</v>
      </c>
      <c r="F376" s="33">
        <f t="shared" si="19"/>
        <v>117118</v>
      </c>
      <c r="G376" s="43"/>
      <c r="H376" s="33">
        <v>145226</v>
      </c>
      <c r="I376" s="35">
        <v>720</v>
      </c>
      <c r="J376" s="33">
        <v>175677</v>
      </c>
      <c r="K376" s="43">
        <f t="shared" si="22"/>
        <v>117118</v>
      </c>
      <c r="L376" s="43"/>
      <c r="M376" s="140"/>
      <c r="O376" s="113"/>
    </row>
    <row r="377" spans="1:15" ht="17.25" customHeight="1" x14ac:dyDescent="0.25">
      <c r="A377" s="29" t="s">
        <v>814</v>
      </c>
      <c r="B377" s="28" t="s">
        <v>815</v>
      </c>
      <c r="C377" s="1">
        <v>97599</v>
      </c>
      <c r="D377" s="112" t="s">
        <v>743</v>
      </c>
      <c r="E377" s="43">
        <f t="shared" si="20"/>
        <v>91092</v>
      </c>
      <c r="F377" s="33">
        <f t="shared" si="19"/>
        <v>65066</v>
      </c>
      <c r="G377" s="43"/>
      <c r="H377" s="33">
        <v>80682</v>
      </c>
      <c r="I377" s="35">
        <v>400</v>
      </c>
      <c r="J377" s="33">
        <v>97599</v>
      </c>
      <c r="K377" s="43">
        <f t="shared" si="22"/>
        <v>65066</v>
      </c>
      <c r="L377" s="43"/>
      <c r="M377" s="140"/>
      <c r="O377" s="113"/>
    </row>
    <row r="378" spans="1:15" ht="17.25" customHeight="1" x14ac:dyDescent="0.25">
      <c r="A378" s="29" t="s">
        <v>159</v>
      </c>
      <c r="B378" s="48"/>
      <c r="D378" s="112"/>
      <c r="E378" s="43" t="str">
        <f t="shared" si="20"/>
        <v/>
      </c>
      <c r="F378" s="33" t="str">
        <f t="shared" si="19"/>
        <v/>
      </c>
      <c r="G378" s="43"/>
      <c r="H378" s="56"/>
      <c r="J378" s="33" t="s">
        <v>159</v>
      </c>
      <c r="K378" s="43"/>
      <c r="L378" s="43"/>
      <c r="M378" s="140"/>
      <c r="O378" s="113"/>
    </row>
    <row r="379" spans="1:15" ht="17.25" customHeight="1" thickBot="1" x14ac:dyDescent="0.3">
      <c r="A379" s="29" t="s">
        <v>159</v>
      </c>
      <c r="B379" s="48"/>
      <c r="D379" s="112"/>
      <c r="E379" s="43" t="str">
        <f t="shared" si="20"/>
        <v/>
      </c>
      <c r="F379" s="33" t="str">
        <f t="shared" si="19"/>
        <v/>
      </c>
      <c r="G379" s="43"/>
      <c r="H379" s="56"/>
      <c r="J379" s="33" t="s">
        <v>159</v>
      </c>
      <c r="K379" s="43"/>
      <c r="L379" s="43"/>
      <c r="M379" s="140"/>
      <c r="O379" s="113"/>
    </row>
    <row r="380" spans="1:15" x14ac:dyDescent="0.25">
      <c r="A380" s="29" t="s">
        <v>159</v>
      </c>
      <c r="B380" s="30"/>
      <c r="D380" s="57" t="s">
        <v>730</v>
      </c>
      <c r="E380" s="43" t="str">
        <f t="shared" si="20"/>
        <v/>
      </c>
      <c r="F380" s="33" t="str">
        <f t="shared" si="19"/>
        <v/>
      </c>
      <c r="G380" s="43"/>
      <c r="H380" s="58" t="s">
        <v>731</v>
      </c>
      <c r="I380" s="35" t="s">
        <v>732</v>
      </c>
      <c r="J380" s="114" t="s">
        <v>159</v>
      </c>
      <c r="K380" s="43"/>
      <c r="L380" s="43"/>
      <c r="M380" s="140"/>
      <c r="O380" s="113"/>
    </row>
    <row r="381" spans="1:15" x14ac:dyDescent="0.25">
      <c r="A381" s="29" t="s">
        <v>159</v>
      </c>
      <c r="B381" s="37" t="s">
        <v>733</v>
      </c>
      <c r="D381" s="57" t="s">
        <v>163</v>
      </c>
      <c r="E381" s="43" t="str">
        <f t="shared" si="20"/>
        <v/>
      </c>
      <c r="F381" s="33" t="str">
        <f t="shared" si="19"/>
        <v/>
      </c>
      <c r="G381" s="43"/>
      <c r="H381" s="58" t="s">
        <v>734</v>
      </c>
      <c r="I381" s="35" t="s">
        <v>735</v>
      </c>
      <c r="J381" s="114" t="s">
        <v>159</v>
      </c>
      <c r="K381" s="43"/>
      <c r="L381" s="43"/>
      <c r="M381" s="140"/>
      <c r="O381" s="113"/>
    </row>
    <row r="382" spans="1:15" x14ac:dyDescent="0.25">
      <c r="A382" s="29" t="s">
        <v>159</v>
      </c>
      <c r="B382" s="37" t="s">
        <v>736</v>
      </c>
      <c r="D382" s="31" t="s">
        <v>737</v>
      </c>
      <c r="E382" s="43" t="str">
        <f t="shared" si="20"/>
        <v/>
      </c>
      <c r="F382" s="33" t="str">
        <f t="shared" si="19"/>
        <v/>
      </c>
      <c r="G382" s="43"/>
      <c r="H382" s="46" t="s">
        <v>738</v>
      </c>
      <c r="I382" s="35" t="s">
        <v>739</v>
      </c>
      <c r="J382" s="114" t="s">
        <v>159</v>
      </c>
      <c r="K382" s="43"/>
      <c r="L382" s="43"/>
      <c r="M382" s="140"/>
      <c r="O382" s="113"/>
    </row>
    <row r="383" spans="1:15" x14ac:dyDescent="0.25">
      <c r="A383" s="29" t="s">
        <v>159</v>
      </c>
      <c r="B383" s="38" t="s">
        <v>740</v>
      </c>
      <c r="D383" s="31"/>
      <c r="E383" s="43" t="str">
        <f t="shared" si="20"/>
        <v/>
      </c>
      <c r="F383" s="33" t="str">
        <f t="shared" si="19"/>
        <v/>
      </c>
      <c r="G383" s="43"/>
      <c r="H383" s="55" t="s">
        <v>241</v>
      </c>
      <c r="I383" s="35" t="s">
        <v>242</v>
      </c>
      <c r="J383" s="114" t="s">
        <v>159</v>
      </c>
      <c r="K383" s="43"/>
      <c r="L383" s="43"/>
      <c r="M383" s="140"/>
      <c r="O383" s="113"/>
    </row>
    <row r="384" spans="1:15" ht="15.75" thickBot="1" x14ac:dyDescent="0.3">
      <c r="A384" s="23" t="s">
        <v>73</v>
      </c>
      <c r="B384" s="59" t="s">
        <v>165</v>
      </c>
      <c r="D384" s="31" t="s">
        <v>243</v>
      </c>
      <c r="E384" s="43" t="str">
        <f t="shared" si="20"/>
        <v/>
      </c>
      <c r="F384" s="33" t="str">
        <f t="shared" si="19"/>
        <v/>
      </c>
      <c r="G384" s="43"/>
      <c r="H384" s="55" t="s">
        <v>244</v>
      </c>
      <c r="I384" s="35" t="s">
        <v>245</v>
      </c>
      <c r="J384" s="114" t="s">
        <v>159</v>
      </c>
      <c r="K384" s="43"/>
      <c r="L384" s="43"/>
      <c r="M384" s="140"/>
      <c r="O384" s="113"/>
    </row>
    <row r="385" spans="1:15" x14ac:dyDescent="0.25">
      <c r="A385" s="29" t="s">
        <v>816</v>
      </c>
      <c r="B385" s="28" t="s">
        <v>817</v>
      </c>
      <c r="C385" s="1">
        <v>218110</v>
      </c>
      <c r="D385" s="112" t="s">
        <v>743</v>
      </c>
      <c r="E385" s="43">
        <f t="shared" si="20"/>
        <v>203570</v>
      </c>
      <c r="F385" s="33">
        <f t="shared" si="19"/>
        <v>145407</v>
      </c>
      <c r="G385" s="43"/>
      <c r="H385" s="33">
        <v>180305</v>
      </c>
      <c r="I385" s="35">
        <v>900</v>
      </c>
      <c r="J385" s="33">
        <v>218111</v>
      </c>
      <c r="K385" s="43">
        <f>H385/1.24</f>
        <v>145407</v>
      </c>
      <c r="L385" s="43"/>
      <c r="M385" s="140"/>
      <c r="O385" s="113"/>
    </row>
    <row r="386" spans="1:15" x14ac:dyDescent="0.25">
      <c r="A386" s="29" t="s">
        <v>818</v>
      </c>
      <c r="B386" s="28" t="s">
        <v>819</v>
      </c>
      <c r="C386" s="1">
        <f>315494*1.2</f>
        <v>378593</v>
      </c>
      <c r="D386" s="112" t="s">
        <v>743</v>
      </c>
      <c r="E386" s="43">
        <f t="shared" si="20"/>
        <v>105196</v>
      </c>
      <c r="F386" s="33">
        <f t="shared" si="19"/>
        <v>75140</v>
      </c>
      <c r="G386" s="43"/>
      <c r="H386" s="33">
        <v>93174</v>
      </c>
      <c r="I386" s="35">
        <v>480</v>
      </c>
      <c r="J386" s="33">
        <v>112710</v>
      </c>
      <c r="K386" s="43">
        <f>H386/1.24</f>
        <v>75140</v>
      </c>
      <c r="L386" s="43"/>
      <c r="M386" s="140"/>
      <c r="O386" s="113"/>
    </row>
    <row r="387" spans="1:15" x14ac:dyDescent="0.25">
      <c r="A387" s="29" t="s">
        <v>820</v>
      </c>
      <c r="B387" s="28" t="s">
        <v>821</v>
      </c>
      <c r="C387" s="1">
        <v>193426</v>
      </c>
      <c r="D387" s="112" t="s">
        <v>743</v>
      </c>
      <c r="E387" s="43">
        <f t="shared" si="20"/>
        <v>180531</v>
      </c>
      <c r="F387" s="33">
        <f t="shared" si="19"/>
        <v>128951</v>
      </c>
      <c r="G387" s="43"/>
      <c r="H387" s="33">
        <v>159899</v>
      </c>
      <c r="I387" s="35">
        <v>480</v>
      </c>
      <c r="J387" s="33">
        <v>193426</v>
      </c>
      <c r="K387" s="43">
        <f>H387/1.24</f>
        <v>128951</v>
      </c>
      <c r="L387" s="43"/>
      <c r="M387" s="140"/>
      <c r="O387" s="113"/>
    </row>
    <row r="388" spans="1:15" x14ac:dyDescent="0.25">
      <c r="A388" s="29" t="s">
        <v>822</v>
      </c>
      <c r="B388" s="28" t="s">
        <v>823</v>
      </c>
      <c r="C388" s="1">
        <v>260594</v>
      </c>
      <c r="D388" s="112" t="s">
        <v>743</v>
      </c>
      <c r="E388" s="43">
        <f t="shared" si="20"/>
        <v>243222</v>
      </c>
      <c r="F388" s="33">
        <f t="shared" si="19"/>
        <v>173730</v>
      </c>
      <c r="G388" s="43"/>
      <c r="H388" s="33">
        <v>215425</v>
      </c>
      <c r="I388" s="35">
        <v>1080</v>
      </c>
      <c r="J388" s="33">
        <v>260595</v>
      </c>
      <c r="K388" s="43">
        <f>H388/1.24</f>
        <v>173730</v>
      </c>
      <c r="L388" s="43"/>
      <c r="M388" s="140"/>
      <c r="O388" s="113"/>
    </row>
    <row r="389" spans="1:15" x14ac:dyDescent="0.25">
      <c r="A389" s="29" t="s">
        <v>824</v>
      </c>
      <c r="B389" s="28" t="s">
        <v>825</v>
      </c>
      <c r="C389" s="1">
        <v>154426</v>
      </c>
      <c r="D389" s="112" t="s">
        <v>743</v>
      </c>
      <c r="E389" s="43">
        <f t="shared" si="20"/>
        <v>144131</v>
      </c>
      <c r="F389" s="33">
        <f t="shared" si="19"/>
        <v>102951</v>
      </c>
      <c r="G389" s="43"/>
      <c r="H389" s="33">
        <v>127659</v>
      </c>
      <c r="I389" s="35">
        <v>640</v>
      </c>
      <c r="J389" s="33">
        <v>154426</v>
      </c>
      <c r="K389" s="43">
        <f>H389/1.24</f>
        <v>102951</v>
      </c>
      <c r="L389" s="43"/>
      <c r="M389" s="140"/>
      <c r="O389" s="113"/>
    </row>
    <row r="390" spans="1:15" ht="15.75" thickBot="1" x14ac:dyDescent="0.3">
      <c r="A390" s="29" t="s">
        <v>159</v>
      </c>
      <c r="B390" s="48"/>
      <c r="D390" s="112"/>
      <c r="E390" s="43" t="str">
        <f t="shared" si="20"/>
        <v/>
      </c>
      <c r="F390" s="33" t="str">
        <f t="shared" ref="F390:F453" si="23">IF(K390=0,"",K390)</f>
        <v/>
      </c>
      <c r="G390" s="43"/>
      <c r="H390" s="60"/>
      <c r="J390" s="33" t="s">
        <v>159</v>
      </c>
      <c r="K390" s="43"/>
      <c r="L390" s="43"/>
      <c r="M390" s="140"/>
      <c r="O390" s="113"/>
    </row>
    <row r="391" spans="1:15" x14ac:dyDescent="0.25">
      <c r="A391" s="29" t="s">
        <v>159</v>
      </c>
      <c r="B391" s="50"/>
      <c r="D391" s="31" t="s">
        <v>730</v>
      </c>
      <c r="E391" s="43" t="str">
        <f t="shared" ref="E391:E454" si="24">IF(K391&lt;=0,"",K391*E$2)</f>
        <v/>
      </c>
      <c r="F391" s="33" t="str">
        <f t="shared" si="23"/>
        <v/>
      </c>
      <c r="G391" s="43"/>
      <c r="H391" s="60" t="s">
        <v>826</v>
      </c>
      <c r="I391" s="35" t="s">
        <v>827</v>
      </c>
      <c r="J391" s="114" t="s">
        <v>159</v>
      </c>
      <c r="K391" s="43"/>
      <c r="L391" s="43"/>
      <c r="M391" s="140"/>
      <c r="O391" s="113"/>
    </row>
    <row r="392" spans="1:15" x14ac:dyDescent="0.25">
      <c r="A392" s="29" t="s">
        <v>159</v>
      </c>
      <c r="B392" s="37" t="s">
        <v>828</v>
      </c>
      <c r="D392" s="31" t="s">
        <v>163</v>
      </c>
      <c r="E392" s="43" t="str">
        <f t="shared" si="24"/>
        <v/>
      </c>
      <c r="F392" s="33" t="str">
        <f t="shared" si="23"/>
        <v/>
      </c>
      <c r="G392" s="43"/>
      <c r="H392" s="56" t="s">
        <v>829</v>
      </c>
      <c r="I392" s="35" t="s">
        <v>830</v>
      </c>
      <c r="J392" s="114" t="s">
        <v>159</v>
      </c>
      <c r="K392" s="43"/>
      <c r="L392" s="43"/>
      <c r="M392" s="140"/>
      <c r="O392" s="113"/>
    </row>
    <row r="393" spans="1:15" x14ac:dyDescent="0.25">
      <c r="A393" s="29" t="s">
        <v>159</v>
      </c>
      <c r="B393" s="37" t="s">
        <v>736</v>
      </c>
      <c r="D393" s="31" t="s">
        <v>831</v>
      </c>
      <c r="E393" s="43" t="str">
        <f t="shared" si="24"/>
        <v/>
      </c>
      <c r="F393" s="33" t="str">
        <f t="shared" si="23"/>
        <v/>
      </c>
      <c r="G393" s="43"/>
      <c r="H393" s="61"/>
      <c r="I393" s="35" t="s">
        <v>832</v>
      </c>
      <c r="J393" s="114" t="s">
        <v>159</v>
      </c>
      <c r="K393" s="43"/>
      <c r="L393" s="43"/>
      <c r="M393" s="140"/>
      <c r="O393" s="113"/>
    </row>
    <row r="394" spans="1:15" x14ac:dyDescent="0.25">
      <c r="A394" s="29" t="s">
        <v>159</v>
      </c>
      <c r="B394" s="38">
        <v>12.03</v>
      </c>
      <c r="D394" s="31"/>
      <c r="E394" s="43" t="str">
        <f t="shared" si="24"/>
        <v/>
      </c>
      <c r="F394" s="33" t="str">
        <f t="shared" si="23"/>
        <v/>
      </c>
      <c r="G394" s="43"/>
      <c r="H394" s="55" t="s">
        <v>241</v>
      </c>
      <c r="I394" s="35" t="s">
        <v>242</v>
      </c>
      <c r="J394" s="114" t="s">
        <v>159</v>
      </c>
      <c r="K394" s="43"/>
      <c r="L394" s="43"/>
      <c r="M394" s="140"/>
      <c r="O394" s="113"/>
    </row>
    <row r="395" spans="1:15" ht="15.75" thickBot="1" x14ac:dyDescent="0.3">
      <c r="A395" s="23" t="s">
        <v>73</v>
      </c>
      <c r="B395" s="59" t="s">
        <v>833</v>
      </c>
      <c r="D395" s="31" t="s">
        <v>243</v>
      </c>
      <c r="E395" s="43" t="str">
        <f t="shared" si="24"/>
        <v/>
      </c>
      <c r="F395" s="33" t="str">
        <f t="shared" si="23"/>
        <v/>
      </c>
      <c r="G395" s="43"/>
      <c r="H395" s="55" t="s">
        <v>244</v>
      </c>
      <c r="I395" s="35" t="s">
        <v>245</v>
      </c>
      <c r="J395" s="114" t="s">
        <v>159</v>
      </c>
      <c r="K395" s="43"/>
      <c r="L395" s="43"/>
      <c r="M395" s="140"/>
      <c r="O395" s="113"/>
    </row>
    <row r="396" spans="1:15" x14ac:dyDescent="0.25">
      <c r="A396" s="29" t="s">
        <v>834</v>
      </c>
      <c r="B396" s="28" t="s">
        <v>835</v>
      </c>
      <c r="C396" s="1">
        <v>7415</v>
      </c>
      <c r="D396" s="48" t="s">
        <v>743</v>
      </c>
      <c r="E396" s="43">
        <f t="shared" si="24"/>
        <v>6922</v>
      </c>
      <c r="F396" s="33">
        <f t="shared" si="23"/>
        <v>4944</v>
      </c>
      <c r="G396" s="43"/>
      <c r="H396" s="33">
        <v>6130</v>
      </c>
      <c r="I396" s="35">
        <v>25</v>
      </c>
      <c r="J396" s="114">
        <v>7415</v>
      </c>
      <c r="K396" s="43">
        <f t="shared" ref="K396:K410" si="25">H396/1.24</f>
        <v>4944</v>
      </c>
      <c r="L396" s="43"/>
      <c r="M396" s="140"/>
      <c r="O396" s="113"/>
    </row>
    <row r="397" spans="1:15" x14ac:dyDescent="0.25">
      <c r="A397" s="29" t="s">
        <v>836</v>
      </c>
      <c r="B397" s="28" t="s">
        <v>837</v>
      </c>
      <c r="C397" s="1">
        <v>25305</v>
      </c>
      <c r="D397" s="48" t="s">
        <v>743</v>
      </c>
      <c r="E397" s="43">
        <f t="shared" si="24"/>
        <v>23618</v>
      </c>
      <c r="F397" s="33">
        <f t="shared" si="23"/>
        <v>16870</v>
      </c>
      <c r="G397" s="43"/>
      <c r="H397" s="33">
        <v>20919</v>
      </c>
      <c r="I397" s="35">
        <v>23.85</v>
      </c>
      <c r="J397" s="114">
        <v>25305</v>
      </c>
      <c r="K397" s="43">
        <f t="shared" si="25"/>
        <v>16870</v>
      </c>
      <c r="L397" s="43"/>
      <c r="M397" s="140"/>
      <c r="O397" s="113"/>
    </row>
    <row r="398" spans="1:15" x14ac:dyDescent="0.25">
      <c r="A398" s="29" t="s">
        <v>838</v>
      </c>
      <c r="B398" s="28" t="s">
        <v>839</v>
      </c>
      <c r="C398" s="1">
        <v>37790</v>
      </c>
      <c r="D398" s="48" t="s">
        <v>743</v>
      </c>
      <c r="E398" s="43">
        <f t="shared" si="24"/>
        <v>35272</v>
      </c>
      <c r="F398" s="33">
        <f t="shared" si="23"/>
        <v>25194</v>
      </c>
      <c r="G398" s="43"/>
      <c r="H398" s="33">
        <v>31240</v>
      </c>
      <c r="I398" s="35">
        <v>23.85</v>
      </c>
      <c r="J398" s="114">
        <v>37790</v>
      </c>
      <c r="K398" s="43">
        <f t="shared" si="25"/>
        <v>25194</v>
      </c>
      <c r="L398" s="43"/>
      <c r="M398" s="140"/>
      <c r="O398" s="113"/>
    </row>
    <row r="399" spans="1:15" x14ac:dyDescent="0.25">
      <c r="A399" s="29" t="s">
        <v>840</v>
      </c>
      <c r="B399" s="28" t="s">
        <v>841</v>
      </c>
      <c r="C399" s="1">
        <v>6771</v>
      </c>
      <c r="D399" s="48" t="s">
        <v>743</v>
      </c>
      <c r="E399" s="43">
        <f t="shared" si="24"/>
        <v>6321</v>
      </c>
      <c r="F399" s="33">
        <f t="shared" si="23"/>
        <v>4515</v>
      </c>
      <c r="G399" s="43"/>
      <c r="H399" s="33">
        <v>5598</v>
      </c>
      <c r="I399" s="35">
        <v>20</v>
      </c>
      <c r="J399" s="114">
        <v>6772</v>
      </c>
      <c r="K399" s="43">
        <f t="shared" si="25"/>
        <v>4515</v>
      </c>
      <c r="L399" s="43"/>
      <c r="M399" s="140"/>
      <c r="O399" s="113"/>
    </row>
    <row r="400" spans="1:15" x14ac:dyDescent="0.25">
      <c r="A400" s="29" t="s">
        <v>842</v>
      </c>
      <c r="B400" s="28" t="s">
        <v>843</v>
      </c>
      <c r="C400" s="1">
        <f>6816*2</f>
        <v>13632</v>
      </c>
      <c r="D400" s="48" t="s">
        <v>743</v>
      </c>
      <c r="E400" s="43">
        <f t="shared" si="24"/>
        <v>6362</v>
      </c>
      <c r="F400" s="33">
        <f t="shared" si="23"/>
        <v>4544</v>
      </c>
      <c r="G400" s="43"/>
      <c r="H400" s="33">
        <v>5635</v>
      </c>
      <c r="I400" s="35">
        <v>25</v>
      </c>
      <c r="J400" s="33">
        <v>6817</v>
      </c>
      <c r="K400" s="43">
        <f t="shared" si="25"/>
        <v>4544</v>
      </c>
      <c r="L400" s="43"/>
      <c r="M400" s="140"/>
      <c r="O400" s="113"/>
    </row>
    <row r="401" spans="1:15" x14ac:dyDescent="0.25">
      <c r="A401" s="29" t="s">
        <v>844</v>
      </c>
      <c r="B401" s="28" t="s">
        <v>845</v>
      </c>
      <c r="C401" s="1">
        <v>9085</v>
      </c>
      <c r="D401" s="48" t="s">
        <v>743</v>
      </c>
      <c r="E401" s="43">
        <f t="shared" si="24"/>
        <v>8480</v>
      </c>
      <c r="F401" s="33">
        <f t="shared" si="23"/>
        <v>6057</v>
      </c>
      <c r="G401" s="43"/>
      <c r="H401" s="33">
        <v>7511</v>
      </c>
      <c r="I401" s="35">
        <v>31.3</v>
      </c>
      <c r="J401" s="33">
        <v>9086</v>
      </c>
      <c r="K401" s="43">
        <f t="shared" si="25"/>
        <v>6057</v>
      </c>
      <c r="L401" s="43"/>
      <c r="M401" s="140"/>
      <c r="O401" s="113"/>
    </row>
    <row r="402" spans="1:15" x14ac:dyDescent="0.25">
      <c r="A402" s="29" t="s">
        <v>846</v>
      </c>
      <c r="B402" s="28" t="s">
        <v>847</v>
      </c>
      <c r="C402" s="1">
        <v>13063</v>
      </c>
      <c r="D402" s="48" t="s">
        <v>743</v>
      </c>
      <c r="E402" s="43">
        <f t="shared" si="24"/>
        <v>12193</v>
      </c>
      <c r="F402" s="33">
        <f t="shared" si="23"/>
        <v>8709</v>
      </c>
      <c r="G402" s="43"/>
      <c r="H402" s="33">
        <v>10799</v>
      </c>
      <c r="I402" s="35">
        <v>45</v>
      </c>
      <c r="J402" s="33">
        <v>13063</v>
      </c>
      <c r="K402" s="43">
        <f t="shared" si="25"/>
        <v>8709</v>
      </c>
      <c r="L402" s="43"/>
      <c r="M402" s="140"/>
      <c r="O402" s="113"/>
    </row>
    <row r="403" spans="1:15" x14ac:dyDescent="0.25">
      <c r="A403" s="29" t="s">
        <v>848</v>
      </c>
      <c r="B403" s="28" t="s">
        <v>849</v>
      </c>
      <c r="C403" s="1">
        <v>6534</v>
      </c>
      <c r="D403" s="48" t="s">
        <v>743</v>
      </c>
      <c r="E403" s="43">
        <f t="shared" si="24"/>
        <v>6098</v>
      </c>
      <c r="F403" s="33">
        <f t="shared" si="23"/>
        <v>4356</v>
      </c>
      <c r="G403" s="43"/>
      <c r="H403" s="33">
        <v>5402</v>
      </c>
      <c r="I403" s="35">
        <v>24</v>
      </c>
      <c r="J403" s="33">
        <v>6535</v>
      </c>
      <c r="K403" s="43">
        <f t="shared" si="25"/>
        <v>4356</v>
      </c>
      <c r="L403" s="43"/>
      <c r="M403" s="140"/>
      <c r="O403" s="113"/>
    </row>
    <row r="404" spans="1:15" x14ac:dyDescent="0.25">
      <c r="A404" s="29" t="s">
        <v>850</v>
      </c>
      <c r="B404" s="28" t="s">
        <v>851</v>
      </c>
      <c r="C404" s="1">
        <v>9937</v>
      </c>
      <c r="D404" s="48" t="s">
        <v>743</v>
      </c>
      <c r="E404" s="43">
        <f t="shared" si="24"/>
        <v>9275</v>
      </c>
      <c r="F404" s="33">
        <f t="shared" si="23"/>
        <v>6625</v>
      </c>
      <c r="G404" s="43"/>
      <c r="H404" s="33">
        <v>8215</v>
      </c>
      <c r="I404" s="35">
        <v>37.5</v>
      </c>
      <c r="J404" s="33">
        <v>9938</v>
      </c>
      <c r="K404" s="43">
        <f t="shared" si="25"/>
        <v>6625</v>
      </c>
      <c r="L404" s="43"/>
      <c r="M404" s="140"/>
      <c r="O404" s="113"/>
    </row>
    <row r="405" spans="1:15" x14ac:dyDescent="0.25">
      <c r="A405" s="29" t="s">
        <v>852</v>
      </c>
      <c r="B405" s="28" t="s">
        <v>853</v>
      </c>
      <c r="C405" s="1">
        <v>18770</v>
      </c>
      <c r="D405" s="48" t="s">
        <v>743</v>
      </c>
      <c r="E405" s="43">
        <f t="shared" si="24"/>
        <v>17520</v>
      </c>
      <c r="F405" s="33">
        <f t="shared" si="23"/>
        <v>12514</v>
      </c>
      <c r="G405" s="43"/>
      <c r="H405" s="33">
        <v>15517</v>
      </c>
      <c r="I405" s="35">
        <v>54</v>
      </c>
      <c r="J405" s="33">
        <v>18771</v>
      </c>
      <c r="K405" s="43">
        <f t="shared" si="25"/>
        <v>12514</v>
      </c>
      <c r="L405" s="43"/>
      <c r="M405" s="140"/>
      <c r="O405" s="113"/>
    </row>
    <row r="406" spans="1:15" x14ac:dyDescent="0.25">
      <c r="A406" s="29" t="s">
        <v>854</v>
      </c>
      <c r="B406" s="28" t="s">
        <v>855</v>
      </c>
      <c r="C406" s="1">
        <v>2078</v>
      </c>
      <c r="D406" s="48" t="s">
        <v>743</v>
      </c>
      <c r="E406" s="43">
        <f t="shared" si="24"/>
        <v>1939</v>
      </c>
      <c r="F406" s="33">
        <f t="shared" si="23"/>
        <v>1385</v>
      </c>
      <c r="G406" s="43"/>
      <c r="H406" s="33">
        <v>1718</v>
      </c>
      <c r="I406" s="35">
        <v>6.3</v>
      </c>
      <c r="J406" s="33">
        <v>2078</v>
      </c>
      <c r="K406" s="43">
        <f t="shared" si="25"/>
        <v>1385</v>
      </c>
      <c r="L406" s="43"/>
      <c r="M406" s="140"/>
      <c r="O406" s="113"/>
    </row>
    <row r="407" spans="1:15" x14ac:dyDescent="0.25">
      <c r="A407" s="29" t="s">
        <v>856</v>
      </c>
      <c r="B407" s="28" t="s">
        <v>857</v>
      </c>
      <c r="C407" s="1">
        <v>13468</v>
      </c>
      <c r="D407" s="48" t="s">
        <v>743</v>
      </c>
      <c r="E407" s="43">
        <f t="shared" si="24"/>
        <v>12571</v>
      </c>
      <c r="F407" s="33">
        <f t="shared" si="23"/>
        <v>8979</v>
      </c>
      <c r="G407" s="43"/>
      <c r="H407" s="33">
        <v>11134</v>
      </c>
      <c r="I407" s="35">
        <v>50</v>
      </c>
      <c r="J407" s="33">
        <v>13469</v>
      </c>
      <c r="K407" s="43">
        <f t="shared" si="25"/>
        <v>8979</v>
      </c>
      <c r="L407" s="43"/>
      <c r="M407" s="140"/>
      <c r="O407" s="113"/>
    </row>
    <row r="408" spans="1:15" x14ac:dyDescent="0.25">
      <c r="A408" s="29" t="s">
        <v>858</v>
      </c>
      <c r="B408" s="28" t="s">
        <v>859</v>
      </c>
      <c r="C408" s="1">
        <v>16259</v>
      </c>
      <c r="D408" s="48" t="s">
        <v>743</v>
      </c>
      <c r="E408" s="43">
        <f t="shared" si="24"/>
        <v>15176</v>
      </c>
      <c r="F408" s="33">
        <f t="shared" si="23"/>
        <v>10840</v>
      </c>
      <c r="G408" s="43"/>
      <c r="H408" s="33">
        <v>13441</v>
      </c>
      <c r="I408" s="35">
        <v>72</v>
      </c>
      <c r="J408" s="33">
        <v>16259</v>
      </c>
      <c r="K408" s="43">
        <f t="shared" si="25"/>
        <v>10840</v>
      </c>
      <c r="L408" s="43"/>
      <c r="M408" s="140"/>
      <c r="O408" s="113"/>
    </row>
    <row r="409" spans="1:15" x14ac:dyDescent="0.25">
      <c r="A409" s="29" t="s">
        <v>860</v>
      </c>
      <c r="B409" s="28" t="s">
        <v>861</v>
      </c>
      <c r="C409" s="1">
        <v>16950</v>
      </c>
      <c r="D409" s="48" t="s">
        <v>743</v>
      </c>
      <c r="E409" s="43">
        <f t="shared" si="24"/>
        <v>15820</v>
      </c>
      <c r="F409" s="33">
        <f t="shared" si="23"/>
        <v>11300</v>
      </c>
      <c r="G409" s="43"/>
      <c r="H409" s="33">
        <v>14012</v>
      </c>
      <c r="I409" s="35">
        <v>62.5</v>
      </c>
      <c r="J409" s="33">
        <v>16950</v>
      </c>
      <c r="K409" s="43">
        <f t="shared" si="25"/>
        <v>11300</v>
      </c>
      <c r="L409" s="43"/>
      <c r="M409" s="140"/>
      <c r="O409" s="113"/>
    </row>
    <row r="410" spans="1:15" x14ac:dyDescent="0.25">
      <c r="A410" s="29" t="s">
        <v>862</v>
      </c>
      <c r="B410" s="28" t="s">
        <v>863</v>
      </c>
      <c r="C410" s="1">
        <v>19335</v>
      </c>
      <c r="D410" s="48" t="s">
        <v>743</v>
      </c>
      <c r="E410" s="43">
        <f t="shared" si="24"/>
        <v>18046</v>
      </c>
      <c r="F410" s="33">
        <f t="shared" si="23"/>
        <v>12890</v>
      </c>
      <c r="G410" s="43"/>
      <c r="H410" s="33">
        <v>15984</v>
      </c>
      <c r="I410" s="35">
        <v>75</v>
      </c>
      <c r="J410" s="33">
        <v>19335</v>
      </c>
      <c r="K410" s="43">
        <f t="shared" si="25"/>
        <v>12890</v>
      </c>
      <c r="L410" s="43"/>
      <c r="M410" s="140"/>
      <c r="O410" s="113"/>
    </row>
    <row r="411" spans="1:15" x14ac:dyDescent="0.25">
      <c r="A411" s="29" t="s">
        <v>159</v>
      </c>
      <c r="B411" s="48"/>
      <c r="E411" s="43" t="str">
        <f t="shared" si="24"/>
        <v/>
      </c>
      <c r="F411" s="33" t="str">
        <f t="shared" si="23"/>
        <v/>
      </c>
      <c r="G411" s="43"/>
      <c r="H411" s="56"/>
      <c r="J411" s="114" t="s">
        <v>159</v>
      </c>
      <c r="K411" s="43"/>
      <c r="L411" s="43"/>
      <c r="M411" s="140"/>
      <c r="O411" s="113"/>
    </row>
    <row r="412" spans="1:15" x14ac:dyDescent="0.25">
      <c r="A412" s="29" t="s">
        <v>159</v>
      </c>
      <c r="B412" s="48"/>
      <c r="E412" s="43" t="str">
        <f t="shared" si="24"/>
        <v/>
      </c>
      <c r="F412" s="33" t="str">
        <f t="shared" si="23"/>
        <v/>
      </c>
      <c r="G412" s="43"/>
      <c r="H412" s="56"/>
      <c r="J412" s="114" t="s">
        <v>159</v>
      </c>
      <c r="K412" s="43"/>
      <c r="L412" s="43"/>
      <c r="M412" s="140"/>
      <c r="O412" s="113"/>
    </row>
    <row r="413" spans="1:15" x14ac:dyDescent="0.25">
      <c r="A413" s="29" t="s">
        <v>159</v>
      </c>
      <c r="B413" s="48"/>
      <c r="D413" s="31" t="s">
        <v>730</v>
      </c>
      <c r="E413" s="43" t="str">
        <f t="shared" si="24"/>
        <v/>
      </c>
      <c r="F413" s="33" t="str">
        <f t="shared" si="23"/>
        <v/>
      </c>
      <c r="G413" s="43"/>
      <c r="H413" s="62" t="s">
        <v>864</v>
      </c>
      <c r="J413" s="114" t="s">
        <v>159</v>
      </c>
      <c r="K413" s="43"/>
      <c r="L413" s="43"/>
      <c r="M413" s="140"/>
      <c r="O413" s="113"/>
    </row>
    <row r="414" spans="1:15" x14ac:dyDescent="0.25">
      <c r="A414" s="29" t="s">
        <v>159</v>
      </c>
      <c r="B414" s="48"/>
      <c r="D414" s="31" t="s">
        <v>163</v>
      </c>
      <c r="E414" s="43" t="str">
        <f t="shared" si="24"/>
        <v/>
      </c>
      <c r="F414" s="33" t="str">
        <f t="shared" si="23"/>
        <v/>
      </c>
      <c r="G414" s="43"/>
      <c r="H414" s="58" t="s">
        <v>865</v>
      </c>
      <c r="J414" s="114" t="s">
        <v>159</v>
      </c>
      <c r="K414" s="43"/>
      <c r="L414" s="43"/>
      <c r="M414" s="140"/>
      <c r="O414" s="113"/>
    </row>
    <row r="415" spans="1:15" ht="15.75" thickBot="1" x14ac:dyDescent="0.3">
      <c r="A415" s="29" t="s">
        <v>159</v>
      </c>
      <c r="B415" s="48"/>
      <c r="D415" s="31" t="s">
        <v>166</v>
      </c>
      <c r="E415" s="43" t="str">
        <f t="shared" si="24"/>
        <v/>
      </c>
      <c r="F415" s="33" t="str">
        <f t="shared" si="23"/>
        <v/>
      </c>
      <c r="G415" s="43"/>
      <c r="H415" s="58" t="s">
        <v>866</v>
      </c>
      <c r="I415" s="35" t="s">
        <v>739</v>
      </c>
      <c r="J415" s="114" t="s">
        <v>159</v>
      </c>
      <c r="K415" s="43"/>
      <c r="L415" s="43"/>
      <c r="M415" s="140"/>
      <c r="O415" s="113"/>
    </row>
    <row r="416" spans="1:15" x14ac:dyDescent="0.25">
      <c r="A416" s="29" t="s">
        <v>159</v>
      </c>
      <c r="B416" s="50"/>
      <c r="D416" s="31" t="s">
        <v>867</v>
      </c>
      <c r="E416" s="43" t="str">
        <f t="shared" si="24"/>
        <v/>
      </c>
      <c r="F416" s="33" t="str">
        <f t="shared" si="23"/>
        <v/>
      </c>
      <c r="G416" s="43"/>
      <c r="H416" s="58" t="s">
        <v>868</v>
      </c>
      <c r="J416" s="114" t="s">
        <v>159</v>
      </c>
      <c r="K416" s="43"/>
      <c r="L416" s="43"/>
      <c r="M416" s="140"/>
      <c r="O416" s="113"/>
    </row>
    <row r="417" spans="1:15" x14ac:dyDescent="0.25">
      <c r="A417" s="29" t="s">
        <v>159</v>
      </c>
      <c r="B417" s="37" t="s">
        <v>869</v>
      </c>
      <c r="D417" s="31" t="s">
        <v>617</v>
      </c>
      <c r="E417" s="43" t="str">
        <f t="shared" si="24"/>
        <v/>
      </c>
      <c r="F417" s="33" t="str">
        <f t="shared" si="23"/>
        <v/>
      </c>
      <c r="G417" s="43"/>
      <c r="H417" s="63" t="s">
        <v>870</v>
      </c>
      <c r="J417" s="114" t="s">
        <v>159</v>
      </c>
      <c r="K417" s="43"/>
      <c r="L417" s="43"/>
      <c r="M417" s="140"/>
      <c r="O417" s="113"/>
    </row>
    <row r="418" spans="1:15" x14ac:dyDescent="0.25">
      <c r="A418" s="29" t="s">
        <v>159</v>
      </c>
      <c r="B418" s="37" t="s">
        <v>871</v>
      </c>
      <c r="D418" s="31"/>
      <c r="E418" s="43" t="str">
        <f t="shared" si="24"/>
        <v/>
      </c>
      <c r="F418" s="33" t="str">
        <f t="shared" si="23"/>
        <v/>
      </c>
      <c r="G418" s="43"/>
      <c r="H418" s="55" t="s">
        <v>241</v>
      </c>
      <c r="I418" s="35" t="s">
        <v>242</v>
      </c>
      <c r="J418" s="114" t="s">
        <v>159</v>
      </c>
      <c r="K418" s="43"/>
      <c r="L418" s="43"/>
      <c r="M418" s="140"/>
      <c r="O418" s="113"/>
    </row>
    <row r="419" spans="1:15" ht="15.75" thickBot="1" x14ac:dyDescent="0.3">
      <c r="A419" s="23" t="s">
        <v>73</v>
      </c>
      <c r="B419" s="59" t="s">
        <v>872</v>
      </c>
      <c r="D419" s="31" t="s">
        <v>243</v>
      </c>
      <c r="E419" s="43" t="str">
        <f t="shared" si="24"/>
        <v/>
      </c>
      <c r="F419" s="33" t="str">
        <f t="shared" si="23"/>
        <v/>
      </c>
      <c r="G419" s="43"/>
      <c r="H419" s="55" t="s">
        <v>244</v>
      </c>
      <c r="I419" s="35" t="s">
        <v>245</v>
      </c>
      <c r="J419" s="114" t="s">
        <v>159</v>
      </c>
      <c r="K419" s="43"/>
      <c r="L419" s="43"/>
      <c r="M419" s="140"/>
      <c r="O419" s="113"/>
    </row>
    <row r="420" spans="1:15" x14ac:dyDescent="0.25">
      <c r="A420" s="29" t="s">
        <v>873</v>
      </c>
      <c r="B420" s="28" t="s">
        <v>874</v>
      </c>
      <c r="C420" s="1">
        <v>109922</v>
      </c>
      <c r="D420" s="48" t="s">
        <v>743</v>
      </c>
      <c r="E420" s="43">
        <f t="shared" si="24"/>
        <v>102593</v>
      </c>
      <c r="F420" s="33">
        <f t="shared" si="23"/>
        <v>73281</v>
      </c>
      <c r="G420" s="43"/>
      <c r="H420" s="33">
        <v>90869</v>
      </c>
      <c r="I420" s="35">
        <v>384</v>
      </c>
      <c r="J420" s="114">
        <v>109922</v>
      </c>
      <c r="K420" s="43">
        <f t="shared" ref="K420:K434" si="26">H420/1.24</f>
        <v>73281</v>
      </c>
      <c r="L420" s="43"/>
      <c r="M420" s="140"/>
      <c r="O420" s="113"/>
    </row>
    <row r="421" spans="1:15" x14ac:dyDescent="0.25">
      <c r="A421" s="29" t="s">
        <v>875</v>
      </c>
      <c r="B421" s="28" t="s">
        <v>876</v>
      </c>
      <c r="C421" s="1">
        <v>123189</v>
      </c>
      <c r="D421" s="48" t="s">
        <v>743</v>
      </c>
      <c r="E421" s="43">
        <f t="shared" si="24"/>
        <v>114978</v>
      </c>
      <c r="F421" s="33">
        <f t="shared" si="23"/>
        <v>82127</v>
      </c>
      <c r="G421" s="43"/>
      <c r="H421" s="33">
        <v>101837</v>
      </c>
      <c r="I421" s="35">
        <v>480</v>
      </c>
      <c r="J421" s="33">
        <v>123190</v>
      </c>
      <c r="K421" s="43">
        <f t="shared" si="26"/>
        <v>82127</v>
      </c>
      <c r="L421" s="43"/>
      <c r="M421" s="140"/>
      <c r="O421" s="113"/>
    </row>
    <row r="422" spans="1:15" x14ac:dyDescent="0.25">
      <c r="A422" s="29" t="s">
        <v>877</v>
      </c>
      <c r="B422" s="28" t="s">
        <v>878</v>
      </c>
      <c r="C422" s="1">
        <v>168266</v>
      </c>
      <c r="D422" s="48" t="s">
        <v>743</v>
      </c>
      <c r="E422" s="43">
        <f t="shared" si="24"/>
        <v>157048</v>
      </c>
      <c r="F422" s="33">
        <f t="shared" si="23"/>
        <v>112177</v>
      </c>
      <c r="G422" s="43"/>
      <c r="H422" s="33">
        <v>139100</v>
      </c>
      <c r="I422" s="35">
        <v>576</v>
      </c>
      <c r="J422" s="33">
        <v>168266</v>
      </c>
      <c r="K422" s="43">
        <f t="shared" si="26"/>
        <v>112177</v>
      </c>
      <c r="L422" s="43"/>
      <c r="M422" s="140"/>
      <c r="O422" s="113"/>
    </row>
    <row r="423" spans="1:15" x14ac:dyDescent="0.25">
      <c r="A423" s="29" t="s">
        <v>879</v>
      </c>
      <c r="B423" s="28" t="s">
        <v>880</v>
      </c>
      <c r="C423" s="1">
        <v>164655</v>
      </c>
      <c r="D423" s="48" t="s">
        <v>743</v>
      </c>
      <c r="E423" s="43">
        <f t="shared" si="24"/>
        <v>153678</v>
      </c>
      <c r="F423" s="33">
        <f t="shared" si="23"/>
        <v>109770</v>
      </c>
      <c r="G423" s="43"/>
      <c r="H423" s="33">
        <v>136115</v>
      </c>
      <c r="I423" s="35">
        <v>672</v>
      </c>
      <c r="J423" s="33">
        <v>164655</v>
      </c>
      <c r="K423" s="43">
        <f t="shared" si="26"/>
        <v>109770</v>
      </c>
      <c r="L423" s="43"/>
      <c r="M423" s="140"/>
      <c r="O423" s="113"/>
    </row>
    <row r="424" spans="1:15" x14ac:dyDescent="0.25">
      <c r="A424" s="29" t="s">
        <v>881</v>
      </c>
      <c r="B424" s="28" t="s">
        <v>882</v>
      </c>
      <c r="C424" s="1">
        <v>185310</v>
      </c>
      <c r="D424" s="48" t="s">
        <v>743</v>
      </c>
      <c r="E424" s="43">
        <f t="shared" si="24"/>
        <v>172956</v>
      </c>
      <c r="F424" s="33">
        <f t="shared" si="23"/>
        <v>123540</v>
      </c>
      <c r="G424" s="43"/>
      <c r="H424" s="33">
        <v>153190</v>
      </c>
      <c r="I424" s="35">
        <v>768</v>
      </c>
      <c r="J424" s="33">
        <v>185310</v>
      </c>
      <c r="K424" s="43">
        <f t="shared" si="26"/>
        <v>123540</v>
      </c>
      <c r="L424" s="43"/>
      <c r="M424" s="140"/>
      <c r="O424" s="113"/>
    </row>
    <row r="425" spans="1:15" x14ac:dyDescent="0.25">
      <c r="A425" s="29" t="s">
        <v>883</v>
      </c>
      <c r="B425" s="28" t="s">
        <v>884</v>
      </c>
      <c r="C425" s="1">
        <v>348175</v>
      </c>
      <c r="D425" s="48" t="s">
        <v>743</v>
      </c>
      <c r="E425" s="43">
        <f t="shared" si="24"/>
        <v>324964</v>
      </c>
      <c r="F425" s="33">
        <f t="shared" si="23"/>
        <v>232117</v>
      </c>
      <c r="G425" s="43"/>
      <c r="H425" s="33">
        <v>287825</v>
      </c>
      <c r="I425" s="35">
        <v>1024</v>
      </c>
      <c r="J425" s="33">
        <v>348175</v>
      </c>
      <c r="K425" s="43">
        <f t="shared" si="26"/>
        <v>232117</v>
      </c>
      <c r="L425" s="43"/>
      <c r="M425" s="140"/>
      <c r="O425" s="113"/>
    </row>
    <row r="426" spans="1:15" x14ac:dyDescent="0.25">
      <c r="A426" s="29" t="s">
        <v>885</v>
      </c>
      <c r="B426" s="28" t="s">
        <v>886</v>
      </c>
      <c r="C426" s="1">
        <v>283606</v>
      </c>
      <c r="D426" s="48" t="s">
        <v>743</v>
      </c>
      <c r="E426" s="43">
        <f t="shared" si="24"/>
        <v>264699</v>
      </c>
      <c r="F426" s="33">
        <f t="shared" si="23"/>
        <v>189071</v>
      </c>
      <c r="G426" s="43"/>
      <c r="H426" s="33">
        <v>234448</v>
      </c>
      <c r="I426" s="35">
        <v>960</v>
      </c>
      <c r="J426" s="33">
        <v>283606</v>
      </c>
      <c r="K426" s="43">
        <f t="shared" si="26"/>
        <v>189071</v>
      </c>
      <c r="L426" s="43"/>
      <c r="M426" s="140"/>
      <c r="O426" s="113"/>
    </row>
    <row r="427" spans="1:15" x14ac:dyDescent="0.25">
      <c r="A427" s="29" t="s">
        <v>887</v>
      </c>
      <c r="B427" s="28" t="s">
        <v>888</v>
      </c>
      <c r="C427" s="1">
        <v>334924</v>
      </c>
      <c r="D427" s="48" t="s">
        <v>743</v>
      </c>
      <c r="E427" s="43">
        <f t="shared" si="24"/>
        <v>312596</v>
      </c>
      <c r="F427" s="33">
        <f t="shared" si="23"/>
        <v>223283</v>
      </c>
      <c r="G427" s="43"/>
      <c r="H427" s="33">
        <v>276871</v>
      </c>
      <c r="I427" s="35">
        <v>1152</v>
      </c>
      <c r="J427" s="33">
        <v>334925</v>
      </c>
      <c r="K427" s="43">
        <f t="shared" si="26"/>
        <v>223283</v>
      </c>
      <c r="L427" s="43"/>
      <c r="M427" s="140"/>
      <c r="O427" s="113"/>
    </row>
    <row r="428" spans="1:15" x14ac:dyDescent="0.25">
      <c r="A428" s="29" t="s">
        <v>889</v>
      </c>
      <c r="B428" s="28" t="s">
        <v>890</v>
      </c>
      <c r="C428" s="1">
        <v>373796</v>
      </c>
      <c r="D428" s="48" t="s">
        <v>743</v>
      </c>
      <c r="E428" s="43">
        <f t="shared" si="24"/>
        <v>348877</v>
      </c>
      <c r="F428" s="33">
        <f t="shared" si="23"/>
        <v>249198</v>
      </c>
      <c r="G428" s="43"/>
      <c r="H428" s="33">
        <v>309005</v>
      </c>
      <c r="I428" s="35">
        <v>1449.2750000000001</v>
      </c>
      <c r="J428" s="33">
        <v>373796</v>
      </c>
      <c r="K428" s="43">
        <f t="shared" si="26"/>
        <v>249198</v>
      </c>
      <c r="L428" s="43"/>
      <c r="M428" s="140"/>
      <c r="O428" s="113"/>
    </row>
    <row r="429" spans="1:15" x14ac:dyDescent="0.25">
      <c r="A429" s="29" t="s">
        <v>891</v>
      </c>
      <c r="B429" s="28" t="s">
        <v>892</v>
      </c>
      <c r="C429" s="1">
        <v>423462</v>
      </c>
      <c r="D429" s="48" t="s">
        <v>743</v>
      </c>
      <c r="E429" s="43">
        <f t="shared" si="24"/>
        <v>395231</v>
      </c>
      <c r="F429" s="33">
        <f t="shared" si="23"/>
        <v>282308</v>
      </c>
      <c r="G429" s="43"/>
      <c r="H429" s="33">
        <v>350062</v>
      </c>
      <c r="I429" s="35">
        <v>1536</v>
      </c>
      <c r="J429" s="33">
        <v>423462</v>
      </c>
      <c r="K429" s="43">
        <f t="shared" si="26"/>
        <v>282308</v>
      </c>
      <c r="L429" s="43"/>
      <c r="M429" s="140"/>
      <c r="O429" s="113"/>
    </row>
    <row r="430" spans="1:15" x14ac:dyDescent="0.25">
      <c r="A430" s="29" t="s">
        <v>893</v>
      </c>
      <c r="B430" s="28" t="s">
        <v>894</v>
      </c>
      <c r="C430" s="1">
        <v>608770</v>
      </c>
      <c r="D430" s="48" t="s">
        <v>743</v>
      </c>
      <c r="E430" s="43">
        <f t="shared" si="24"/>
        <v>568186</v>
      </c>
      <c r="F430" s="33">
        <f t="shared" si="23"/>
        <v>405847</v>
      </c>
      <c r="G430" s="43"/>
      <c r="H430" s="33">
        <v>503250</v>
      </c>
      <c r="I430" s="35">
        <v>1536</v>
      </c>
      <c r="J430" s="33">
        <v>608770</v>
      </c>
      <c r="K430" s="43">
        <f t="shared" si="26"/>
        <v>405847</v>
      </c>
      <c r="L430" s="43"/>
      <c r="M430" s="140"/>
      <c r="O430" s="113"/>
    </row>
    <row r="431" spans="1:15" x14ac:dyDescent="0.25">
      <c r="A431" s="29" t="s">
        <v>895</v>
      </c>
      <c r="B431" s="28" t="s">
        <v>896</v>
      </c>
      <c r="C431" s="1">
        <v>524401</v>
      </c>
      <c r="D431" s="48" t="s">
        <v>743</v>
      </c>
      <c r="E431" s="43">
        <f t="shared" si="24"/>
        <v>489441</v>
      </c>
      <c r="F431" s="33">
        <f t="shared" si="23"/>
        <v>349601</v>
      </c>
      <c r="G431" s="43"/>
      <c r="H431" s="33">
        <v>433505</v>
      </c>
      <c r="I431" s="35">
        <v>1920</v>
      </c>
      <c r="J431" s="33">
        <v>524401</v>
      </c>
      <c r="K431" s="43">
        <f t="shared" si="26"/>
        <v>349601</v>
      </c>
      <c r="L431" s="43"/>
      <c r="M431" s="140"/>
      <c r="O431" s="113"/>
    </row>
    <row r="432" spans="1:15" x14ac:dyDescent="0.25">
      <c r="A432" s="29" t="s">
        <v>897</v>
      </c>
      <c r="B432" s="28" t="s">
        <v>898</v>
      </c>
      <c r="C432" s="1">
        <v>699603</v>
      </c>
      <c r="D432" s="48" t="s">
        <v>743</v>
      </c>
      <c r="E432" s="43">
        <f t="shared" si="24"/>
        <v>652963</v>
      </c>
      <c r="F432" s="33">
        <f t="shared" si="23"/>
        <v>466402</v>
      </c>
      <c r="G432" s="43"/>
      <c r="H432" s="33">
        <v>578339</v>
      </c>
      <c r="I432" s="35">
        <v>2400</v>
      </c>
      <c r="J432" s="33">
        <v>699604</v>
      </c>
      <c r="K432" s="43">
        <f t="shared" si="26"/>
        <v>466402</v>
      </c>
      <c r="L432" s="43"/>
      <c r="M432" s="140"/>
      <c r="O432" s="113"/>
    </row>
    <row r="433" spans="1:15" x14ac:dyDescent="0.25">
      <c r="A433" s="29" t="s">
        <v>899</v>
      </c>
      <c r="B433" s="28" t="s">
        <v>900</v>
      </c>
      <c r="C433" s="1">
        <v>936042</v>
      </c>
      <c r="D433" s="48" t="s">
        <v>743</v>
      </c>
      <c r="E433" s="43">
        <f t="shared" si="24"/>
        <v>873639</v>
      </c>
      <c r="F433" s="33">
        <f t="shared" si="23"/>
        <v>624028</v>
      </c>
      <c r="G433" s="43"/>
      <c r="H433" s="33">
        <v>773795</v>
      </c>
      <c r="I433" s="35">
        <v>2880</v>
      </c>
      <c r="J433" s="33">
        <v>936042</v>
      </c>
      <c r="K433" s="43">
        <f t="shared" si="26"/>
        <v>624028</v>
      </c>
      <c r="L433" s="43"/>
      <c r="M433" s="140"/>
      <c r="O433" s="113"/>
    </row>
    <row r="434" spans="1:15" x14ac:dyDescent="0.25">
      <c r="A434" s="29" t="s">
        <v>901</v>
      </c>
      <c r="B434" s="28" t="s">
        <v>902</v>
      </c>
      <c r="C434" s="1">
        <v>1736485</v>
      </c>
      <c r="D434" s="48" t="s">
        <v>743</v>
      </c>
      <c r="E434" s="43">
        <f t="shared" si="24"/>
        <v>1620720</v>
      </c>
      <c r="F434" s="33">
        <f t="shared" si="23"/>
        <v>1157657</v>
      </c>
      <c r="G434" s="43"/>
      <c r="H434" s="33">
        <v>1435495</v>
      </c>
      <c r="I434" s="35">
        <v>3840</v>
      </c>
      <c r="J434" s="33">
        <v>1736486</v>
      </c>
      <c r="K434" s="43">
        <f t="shared" si="26"/>
        <v>1157657</v>
      </c>
      <c r="L434" s="43"/>
      <c r="M434" s="140"/>
      <c r="O434" s="113"/>
    </row>
    <row r="435" spans="1:15" x14ac:dyDescent="0.25">
      <c r="A435" s="29" t="s">
        <v>159</v>
      </c>
      <c r="B435" s="48"/>
      <c r="D435" s="31" t="s">
        <v>160</v>
      </c>
      <c r="E435" s="43" t="str">
        <f t="shared" si="24"/>
        <v/>
      </c>
      <c r="F435" s="33" t="str">
        <f t="shared" si="23"/>
        <v/>
      </c>
      <c r="G435" s="43"/>
      <c r="H435" s="62" t="s">
        <v>903</v>
      </c>
      <c r="J435" s="114" t="s">
        <v>159</v>
      </c>
      <c r="K435" s="43"/>
      <c r="L435" s="43"/>
      <c r="M435" s="140"/>
      <c r="O435" s="113"/>
    </row>
    <row r="436" spans="1:15" ht="15.75" thickBot="1" x14ac:dyDescent="0.3">
      <c r="A436" s="29" t="s">
        <v>159</v>
      </c>
      <c r="B436" s="48"/>
      <c r="D436" s="31" t="s">
        <v>163</v>
      </c>
      <c r="E436" s="43" t="str">
        <f t="shared" si="24"/>
        <v/>
      </c>
      <c r="F436" s="33" t="str">
        <f t="shared" si="23"/>
        <v/>
      </c>
      <c r="G436" s="43"/>
      <c r="H436" s="58" t="s">
        <v>904</v>
      </c>
      <c r="I436" s="35" t="s">
        <v>905</v>
      </c>
      <c r="J436" s="114" t="s">
        <v>159</v>
      </c>
      <c r="K436" s="43"/>
      <c r="L436" s="43"/>
      <c r="M436" s="140"/>
      <c r="O436" s="113"/>
    </row>
    <row r="437" spans="1:15" x14ac:dyDescent="0.25">
      <c r="A437" s="29" t="s">
        <v>159</v>
      </c>
      <c r="B437" s="50"/>
      <c r="D437" s="31" t="s">
        <v>831</v>
      </c>
      <c r="E437" s="43" t="str">
        <f t="shared" si="24"/>
        <v/>
      </c>
      <c r="F437" s="33" t="str">
        <f t="shared" si="23"/>
        <v/>
      </c>
      <c r="G437" s="43"/>
      <c r="H437" s="45"/>
      <c r="I437" s="35" t="s">
        <v>906</v>
      </c>
      <c r="J437" s="114" t="s">
        <v>159</v>
      </c>
      <c r="K437" s="43"/>
      <c r="L437" s="43"/>
      <c r="M437" s="140"/>
      <c r="O437" s="113"/>
    </row>
    <row r="438" spans="1:15" x14ac:dyDescent="0.25">
      <c r="A438" s="29" t="s">
        <v>159</v>
      </c>
      <c r="B438" s="37" t="s">
        <v>907</v>
      </c>
      <c r="D438" s="31" t="s">
        <v>617</v>
      </c>
      <c r="E438" s="43" t="str">
        <f t="shared" si="24"/>
        <v/>
      </c>
      <c r="F438" s="33" t="str">
        <f t="shared" si="23"/>
        <v/>
      </c>
      <c r="G438" s="43"/>
      <c r="H438" s="46" t="s">
        <v>908</v>
      </c>
      <c r="I438" s="35" t="s">
        <v>909</v>
      </c>
      <c r="J438" s="114" t="s">
        <v>159</v>
      </c>
      <c r="K438" s="43"/>
      <c r="L438" s="43"/>
      <c r="M438" s="140"/>
      <c r="O438" s="113"/>
    </row>
    <row r="439" spans="1:15" x14ac:dyDescent="0.25">
      <c r="A439" s="29" t="s">
        <v>159</v>
      </c>
      <c r="B439" s="38" t="s">
        <v>910</v>
      </c>
      <c r="D439" s="31"/>
      <c r="E439" s="43" t="str">
        <f t="shared" si="24"/>
        <v/>
      </c>
      <c r="F439" s="33" t="str">
        <f t="shared" si="23"/>
        <v/>
      </c>
      <c r="G439" s="43"/>
      <c r="H439" s="55" t="s">
        <v>241</v>
      </c>
      <c r="I439" s="35" t="s">
        <v>242</v>
      </c>
      <c r="J439" s="114" t="s">
        <v>159</v>
      </c>
      <c r="K439" s="43"/>
      <c r="L439" s="43"/>
      <c r="M439" s="140"/>
      <c r="O439" s="113"/>
    </row>
    <row r="440" spans="1:15" x14ac:dyDescent="0.25">
      <c r="A440" s="23" t="s">
        <v>73</v>
      </c>
      <c r="B440" s="38" t="s">
        <v>905</v>
      </c>
      <c r="D440" s="31" t="s">
        <v>243</v>
      </c>
      <c r="E440" s="43" t="str">
        <f t="shared" si="24"/>
        <v/>
      </c>
      <c r="F440" s="33" t="str">
        <f t="shared" si="23"/>
        <v/>
      </c>
      <c r="G440" s="43"/>
      <c r="H440" s="55" t="s">
        <v>244</v>
      </c>
      <c r="I440" s="35" t="s">
        <v>245</v>
      </c>
      <c r="J440" s="114" t="s">
        <v>159</v>
      </c>
      <c r="K440" s="43"/>
      <c r="L440" s="43"/>
      <c r="M440" s="140"/>
      <c r="O440" s="113"/>
    </row>
    <row r="441" spans="1:15" x14ac:dyDescent="0.25">
      <c r="A441" s="29" t="s">
        <v>911</v>
      </c>
      <c r="B441" s="28" t="s">
        <v>912</v>
      </c>
      <c r="C441" s="1">
        <v>8289</v>
      </c>
      <c r="D441" s="48" t="s">
        <v>743</v>
      </c>
      <c r="E441" s="43">
        <f t="shared" si="24"/>
        <v>7738</v>
      </c>
      <c r="F441" s="33">
        <f t="shared" si="23"/>
        <v>5527</v>
      </c>
      <c r="G441" s="43"/>
      <c r="H441" s="33">
        <v>6853</v>
      </c>
      <c r="I441" s="35">
        <v>12.5</v>
      </c>
      <c r="J441" s="114">
        <v>8290</v>
      </c>
      <c r="K441" s="43">
        <f t="shared" ref="K441:K455" si="27">H441/1.24</f>
        <v>5527</v>
      </c>
      <c r="L441" s="43"/>
      <c r="M441" s="140"/>
      <c r="O441" s="113"/>
    </row>
    <row r="442" spans="1:15" x14ac:dyDescent="0.25">
      <c r="A442" s="29" t="s">
        <v>913</v>
      </c>
      <c r="B442" s="28" t="s">
        <v>914</v>
      </c>
      <c r="C442" s="1">
        <v>4972</v>
      </c>
      <c r="D442" s="48" t="s">
        <v>743</v>
      </c>
      <c r="E442" s="43">
        <f t="shared" si="24"/>
        <v>4641</v>
      </c>
      <c r="F442" s="33">
        <f t="shared" si="23"/>
        <v>3315</v>
      </c>
      <c r="G442" s="43"/>
      <c r="H442" s="33">
        <v>4111</v>
      </c>
      <c r="I442" s="35">
        <v>15</v>
      </c>
      <c r="J442" s="33">
        <v>4973</v>
      </c>
      <c r="K442" s="43">
        <f t="shared" si="27"/>
        <v>3315</v>
      </c>
      <c r="L442" s="43"/>
      <c r="M442" s="140"/>
      <c r="O442" s="113"/>
    </row>
    <row r="443" spans="1:15" x14ac:dyDescent="0.25">
      <c r="A443" s="29" t="s">
        <v>915</v>
      </c>
      <c r="B443" s="28" t="s">
        <v>916</v>
      </c>
      <c r="C443" s="1">
        <v>8164</v>
      </c>
      <c r="D443" s="48" t="s">
        <v>743</v>
      </c>
      <c r="E443" s="43">
        <f t="shared" si="24"/>
        <v>7620</v>
      </c>
      <c r="F443" s="33">
        <f t="shared" si="23"/>
        <v>5443</v>
      </c>
      <c r="G443" s="43"/>
      <c r="H443" s="33">
        <v>6749</v>
      </c>
      <c r="I443" s="35">
        <v>21.6</v>
      </c>
      <c r="J443" s="33">
        <v>8164</v>
      </c>
      <c r="K443" s="43">
        <f t="shared" si="27"/>
        <v>5443</v>
      </c>
      <c r="L443" s="43"/>
      <c r="M443" s="140"/>
      <c r="O443" s="113"/>
    </row>
    <row r="444" spans="1:15" x14ac:dyDescent="0.25">
      <c r="A444" s="29" t="s">
        <v>917</v>
      </c>
      <c r="B444" s="28" t="s">
        <v>918</v>
      </c>
      <c r="C444" s="1">
        <v>6544</v>
      </c>
      <c r="D444" s="48" t="s">
        <v>743</v>
      </c>
      <c r="E444" s="43">
        <f t="shared" si="24"/>
        <v>6108</v>
      </c>
      <c r="F444" s="33">
        <f t="shared" si="23"/>
        <v>4363</v>
      </c>
      <c r="G444" s="43"/>
      <c r="H444" s="33">
        <v>5410</v>
      </c>
      <c r="I444" s="35">
        <v>20</v>
      </c>
      <c r="J444" s="33">
        <v>6544</v>
      </c>
      <c r="K444" s="43">
        <f t="shared" si="27"/>
        <v>4363</v>
      </c>
      <c r="L444" s="43"/>
      <c r="M444" s="140"/>
      <c r="O444" s="113"/>
    </row>
    <row r="445" spans="1:15" x14ac:dyDescent="0.25">
      <c r="A445" s="29" t="s">
        <v>919</v>
      </c>
      <c r="B445" s="28" t="s">
        <v>920</v>
      </c>
      <c r="C445" s="1">
        <v>9477</v>
      </c>
      <c r="D445" s="48" t="s">
        <v>743</v>
      </c>
      <c r="E445" s="43">
        <f t="shared" si="24"/>
        <v>8847</v>
      </c>
      <c r="F445" s="33">
        <f t="shared" si="23"/>
        <v>6319</v>
      </c>
      <c r="G445" s="43"/>
      <c r="H445" s="33">
        <v>7835</v>
      </c>
      <c r="I445" s="35">
        <v>29</v>
      </c>
      <c r="J445" s="33">
        <v>9478</v>
      </c>
      <c r="K445" s="43">
        <f t="shared" si="27"/>
        <v>6319</v>
      </c>
      <c r="L445" s="43"/>
      <c r="M445" s="140"/>
      <c r="O445" s="113"/>
    </row>
    <row r="446" spans="1:15" x14ac:dyDescent="0.25">
      <c r="A446" s="29" t="s">
        <v>921</v>
      </c>
      <c r="B446" s="28" t="s">
        <v>922</v>
      </c>
      <c r="C446" s="1">
        <v>6872</v>
      </c>
      <c r="D446" s="48" t="s">
        <v>743</v>
      </c>
      <c r="E446" s="43">
        <f t="shared" si="24"/>
        <v>6413</v>
      </c>
      <c r="F446" s="33">
        <f t="shared" si="23"/>
        <v>4581</v>
      </c>
      <c r="G446" s="43"/>
      <c r="H446" s="33">
        <v>5681</v>
      </c>
      <c r="I446" s="35">
        <v>25</v>
      </c>
      <c r="J446" s="33">
        <v>6872</v>
      </c>
      <c r="K446" s="43">
        <f t="shared" si="27"/>
        <v>4581</v>
      </c>
      <c r="L446" s="43"/>
      <c r="M446" s="140"/>
      <c r="O446" s="113"/>
    </row>
    <row r="447" spans="1:15" x14ac:dyDescent="0.25">
      <c r="A447" s="29" t="s">
        <v>923</v>
      </c>
      <c r="B447" s="28" t="s">
        <v>924</v>
      </c>
      <c r="C447" s="1">
        <f>13019*2</f>
        <v>26038</v>
      </c>
      <c r="D447" s="48" t="s">
        <v>743</v>
      </c>
      <c r="E447" s="43">
        <f t="shared" si="24"/>
        <v>12152</v>
      </c>
      <c r="F447" s="33">
        <f t="shared" si="23"/>
        <v>8680</v>
      </c>
      <c r="G447" s="43"/>
      <c r="H447" s="33">
        <v>10763</v>
      </c>
      <c r="I447" s="35">
        <v>36</v>
      </c>
      <c r="J447" s="33">
        <v>13020</v>
      </c>
      <c r="K447" s="43">
        <f t="shared" si="27"/>
        <v>8680</v>
      </c>
      <c r="L447" s="43"/>
      <c r="M447" s="140"/>
      <c r="O447" s="113"/>
    </row>
    <row r="448" spans="1:15" x14ac:dyDescent="0.25">
      <c r="A448" s="29" t="s">
        <v>925</v>
      </c>
      <c r="B448" s="28" t="s">
        <v>926</v>
      </c>
      <c r="C448" s="1">
        <v>9382</v>
      </c>
      <c r="D448" s="48" t="s">
        <v>743</v>
      </c>
      <c r="E448" s="43">
        <f t="shared" si="24"/>
        <v>8757</v>
      </c>
      <c r="F448" s="33">
        <f t="shared" si="23"/>
        <v>6255</v>
      </c>
      <c r="G448" s="43"/>
      <c r="H448" s="33">
        <v>7756</v>
      </c>
      <c r="I448" s="35">
        <v>31.298999999999999</v>
      </c>
      <c r="J448" s="33">
        <v>9382</v>
      </c>
      <c r="K448" s="43">
        <f t="shared" si="27"/>
        <v>6255</v>
      </c>
      <c r="L448" s="43"/>
      <c r="M448" s="140"/>
      <c r="O448" s="113"/>
    </row>
    <row r="449" spans="1:15" x14ac:dyDescent="0.25">
      <c r="A449" s="29" t="s">
        <v>927</v>
      </c>
      <c r="B449" s="28" t="s">
        <v>928</v>
      </c>
      <c r="C449" s="1">
        <v>15534</v>
      </c>
      <c r="D449" s="48" t="s">
        <v>743</v>
      </c>
      <c r="E449" s="43">
        <f t="shared" si="24"/>
        <v>14498</v>
      </c>
      <c r="F449" s="33">
        <f t="shared" si="23"/>
        <v>10356</v>
      </c>
      <c r="G449" s="43"/>
      <c r="H449" s="33">
        <v>12842</v>
      </c>
      <c r="I449" s="35">
        <v>43.994999999999997</v>
      </c>
      <c r="J449" s="33">
        <v>15535</v>
      </c>
      <c r="K449" s="43">
        <f t="shared" si="27"/>
        <v>10356</v>
      </c>
      <c r="L449" s="43"/>
      <c r="M449" s="140"/>
      <c r="O449" s="113"/>
    </row>
    <row r="450" spans="1:15" x14ac:dyDescent="0.25">
      <c r="A450" s="29" t="s">
        <v>929</v>
      </c>
      <c r="B450" s="28" t="s">
        <v>930</v>
      </c>
      <c r="C450" s="1">
        <v>10809</v>
      </c>
      <c r="D450" s="48" t="s">
        <v>743</v>
      </c>
      <c r="E450" s="43">
        <f t="shared" si="24"/>
        <v>10088</v>
      </c>
      <c r="F450" s="33">
        <f t="shared" si="23"/>
        <v>7206</v>
      </c>
      <c r="G450" s="43"/>
      <c r="H450" s="33">
        <v>8936</v>
      </c>
      <c r="I450" s="35">
        <v>37.5</v>
      </c>
      <c r="J450" s="33">
        <v>10810</v>
      </c>
      <c r="K450" s="43">
        <f t="shared" si="27"/>
        <v>7206</v>
      </c>
      <c r="L450" s="43"/>
      <c r="M450" s="140"/>
      <c r="O450" s="113"/>
    </row>
    <row r="451" spans="1:15" x14ac:dyDescent="0.25">
      <c r="A451" s="29" t="s">
        <v>931</v>
      </c>
      <c r="B451" s="28" t="s">
        <v>932</v>
      </c>
      <c r="C451" s="1">
        <v>17040</v>
      </c>
      <c r="D451" s="48" t="s">
        <v>743</v>
      </c>
      <c r="E451" s="43">
        <f t="shared" si="24"/>
        <v>15904</v>
      </c>
      <c r="F451" s="33">
        <f t="shared" si="23"/>
        <v>11360</v>
      </c>
      <c r="G451" s="43"/>
      <c r="H451" s="33">
        <v>14087</v>
      </c>
      <c r="I451" s="35">
        <v>54</v>
      </c>
      <c r="J451" s="33">
        <v>17041</v>
      </c>
      <c r="K451" s="43">
        <f t="shared" si="27"/>
        <v>11360</v>
      </c>
      <c r="L451" s="43"/>
      <c r="M451" s="140"/>
      <c r="O451" s="113"/>
    </row>
    <row r="452" spans="1:15" x14ac:dyDescent="0.25">
      <c r="A452" s="29" t="s">
        <v>933</v>
      </c>
      <c r="B452" s="28" t="s">
        <v>934</v>
      </c>
      <c r="C452" s="1">
        <v>13183</v>
      </c>
      <c r="D452" s="48" t="s">
        <v>743</v>
      </c>
      <c r="E452" s="43">
        <f t="shared" si="24"/>
        <v>12305</v>
      </c>
      <c r="F452" s="33">
        <f t="shared" si="23"/>
        <v>8789</v>
      </c>
      <c r="G452" s="43"/>
      <c r="H452" s="33">
        <v>10898</v>
      </c>
      <c r="I452" s="35">
        <v>50</v>
      </c>
      <c r="J452" s="33">
        <v>13183</v>
      </c>
      <c r="K452" s="43">
        <f t="shared" si="27"/>
        <v>8789</v>
      </c>
      <c r="L452" s="43"/>
      <c r="M452" s="140"/>
      <c r="O452" s="113"/>
    </row>
    <row r="453" spans="1:15" x14ac:dyDescent="0.25">
      <c r="A453" s="29" t="s">
        <v>935</v>
      </c>
      <c r="B453" s="28" t="s">
        <v>936</v>
      </c>
      <c r="C453" s="1">
        <v>21774</v>
      </c>
      <c r="D453" s="48" t="s">
        <v>743</v>
      </c>
      <c r="E453" s="43">
        <f t="shared" si="24"/>
        <v>18456</v>
      </c>
      <c r="F453" s="33">
        <f t="shared" si="23"/>
        <v>13183</v>
      </c>
      <c r="G453" s="43"/>
      <c r="H453" s="33">
        <v>16347</v>
      </c>
      <c r="I453" s="35">
        <v>72</v>
      </c>
      <c r="J453" s="33">
        <v>19775</v>
      </c>
      <c r="K453" s="43">
        <f t="shared" si="27"/>
        <v>13183</v>
      </c>
      <c r="L453" s="43"/>
      <c r="M453" s="140"/>
      <c r="O453" s="113"/>
    </row>
    <row r="454" spans="1:15" x14ac:dyDescent="0.25">
      <c r="A454" s="29" t="s">
        <v>937</v>
      </c>
      <c r="B454" s="28" t="s">
        <v>938</v>
      </c>
      <c r="C454" s="1">
        <v>20537</v>
      </c>
      <c r="D454" s="48" t="s">
        <v>743</v>
      </c>
      <c r="E454" s="43">
        <f t="shared" si="24"/>
        <v>19169</v>
      </c>
      <c r="F454" s="33">
        <f t="shared" ref="F454:F517" si="28">IF(K454=0,"",K454)</f>
        <v>13692</v>
      </c>
      <c r="G454" s="43"/>
      <c r="H454" s="33">
        <v>16978</v>
      </c>
      <c r="I454" s="35">
        <v>75</v>
      </c>
      <c r="J454" s="33">
        <v>20538</v>
      </c>
      <c r="K454" s="43">
        <f t="shared" si="27"/>
        <v>13692</v>
      </c>
      <c r="L454" s="43"/>
      <c r="M454" s="140"/>
      <c r="O454" s="113"/>
    </row>
    <row r="455" spans="1:15" x14ac:dyDescent="0.25">
      <c r="A455" s="29" t="s">
        <v>939</v>
      </c>
      <c r="B455" s="28" t="s">
        <v>940</v>
      </c>
      <c r="C455" s="1">
        <v>38352</v>
      </c>
      <c r="D455" s="48" t="s">
        <v>743</v>
      </c>
      <c r="E455" s="43">
        <f t="shared" ref="E455:E518" si="29">IF(K455&lt;=0,"",K455*E$2)</f>
        <v>35797</v>
      </c>
      <c r="F455" s="33">
        <f t="shared" si="28"/>
        <v>25569</v>
      </c>
      <c r="G455" s="43"/>
      <c r="H455" s="33">
        <v>31705</v>
      </c>
      <c r="I455" s="35">
        <v>108</v>
      </c>
      <c r="J455" s="33">
        <v>38353</v>
      </c>
      <c r="K455" s="43">
        <f t="shared" si="27"/>
        <v>25569</v>
      </c>
      <c r="L455" s="43"/>
      <c r="M455" s="140"/>
      <c r="O455" s="113"/>
    </row>
    <row r="456" spans="1:15" x14ac:dyDescent="0.25">
      <c r="A456" s="29" t="s">
        <v>159</v>
      </c>
      <c r="D456" s="31" t="s">
        <v>160</v>
      </c>
      <c r="E456" s="43" t="str">
        <f t="shared" si="29"/>
        <v/>
      </c>
      <c r="F456" s="33" t="str">
        <f t="shared" si="28"/>
        <v/>
      </c>
      <c r="G456" s="43"/>
      <c r="H456" s="45" t="s">
        <v>941</v>
      </c>
      <c r="J456" s="114" t="s">
        <v>159</v>
      </c>
      <c r="K456" s="43"/>
      <c r="L456" s="43"/>
      <c r="M456" s="140"/>
      <c r="O456" s="113"/>
    </row>
    <row r="457" spans="1:15" ht="15.75" thickBot="1" x14ac:dyDescent="0.3">
      <c r="A457" s="29" t="s">
        <v>159</v>
      </c>
      <c r="D457" s="31" t="s">
        <v>163</v>
      </c>
      <c r="E457" s="43" t="str">
        <f t="shared" si="29"/>
        <v/>
      </c>
      <c r="F457" s="33" t="str">
        <f t="shared" si="28"/>
        <v/>
      </c>
      <c r="G457" s="43"/>
      <c r="H457" s="45" t="s">
        <v>942</v>
      </c>
      <c r="J457" s="114" t="s">
        <v>159</v>
      </c>
      <c r="K457" s="43"/>
      <c r="L457" s="43"/>
      <c r="M457" s="140"/>
      <c r="O457" s="113"/>
    </row>
    <row r="458" spans="1:15" x14ac:dyDescent="0.25">
      <c r="A458" s="29" t="s">
        <v>159</v>
      </c>
      <c r="B458" s="64" t="s">
        <v>869</v>
      </c>
      <c r="D458" s="31" t="s">
        <v>831</v>
      </c>
      <c r="E458" s="43" t="str">
        <f t="shared" si="29"/>
        <v/>
      </c>
      <c r="F458" s="33" t="str">
        <f t="shared" si="28"/>
        <v/>
      </c>
      <c r="G458" s="43"/>
      <c r="H458" s="45"/>
      <c r="I458" s="35" t="s">
        <v>832</v>
      </c>
      <c r="J458" s="114" t="s">
        <v>159</v>
      </c>
      <c r="K458" s="43"/>
      <c r="L458" s="43"/>
      <c r="M458" s="140"/>
      <c r="O458" s="113"/>
    </row>
    <row r="459" spans="1:15" x14ac:dyDescent="0.25">
      <c r="A459" s="29" t="s">
        <v>159</v>
      </c>
      <c r="B459" s="37" t="s">
        <v>943</v>
      </c>
      <c r="D459" s="31" t="s">
        <v>6030</v>
      </c>
      <c r="E459" s="43" t="str">
        <f t="shared" si="29"/>
        <v/>
      </c>
      <c r="F459" s="33" t="str">
        <f t="shared" si="28"/>
        <v/>
      </c>
      <c r="G459" s="43"/>
      <c r="H459" s="46"/>
      <c r="J459" s="114" t="s">
        <v>159</v>
      </c>
      <c r="K459" s="43"/>
      <c r="L459" s="43"/>
      <c r="M459" s="140"/>
      <c r="O459" s="113"/>
    </row>
    <row r="460" spans="1:15" x14ac:dyDescent="0.25">
      <c r="A460" s="29" t="s">
        <v>159</v>
      </c>
      <c r="B460" s="38" t="s">
        <v>944</v>
      </c>
      <c r="D460" s="31"/>
      <c r="E460" s="43" t="str">
        <f t="shared" si="29"/>
        <v/>
      </c>
      <c r="F460" s="33" t="str">
        <f t="shared" si="28"/>
        <v/>
      </c>
      <c r="G460" s="43"/>
      <c r="H460" s="55" t="s">
        <v>241</v>
      </c>
      <c r="I460" s="35" t="s">
        <v>242</v>
      </c>
      <c r="J460" s="114" t="s">
        <v>159</v>
      </c>
      <c r="K460" s="43"/>
      <c r="L460" s="43"/>
      <c r="M460" s="140"/>
      <c r="O460" s="113"/>
    </row>
    <row r="461" spans="1:15" ht="15.75" thickBot="1" x14ac:dyDescent="0.3">
      <c r="A461" s="23" t="s">
        <v>73</v>
      </c>
      <c r="B461" s="59" t="s">
        <v>833</v>
      </c>
      <c r="D461" s="31" t="s">
        <v>243</v>
      </c>
      <c r="E461" s="43" t="str">
        <f t="shared" si="29"/>
        <v/>
      </c>
      <c r="F461" s="33" t="str">
        <f t="shared" si="28"/>
        <v/>
      </c>
      <c r="G461" s="43"/>
      <c r="H461" s="55" t="s">
        <v>244</v>
      </c>
      <c r="I461" s="35" t="s">
        <v>245</v>
      </c>
      <c r="J461" s="114" t="s">
        <v>159</v>
      </c>
      <c r="K461" s="43"/>
      <c r="L461" s="43"/>
      <c r="M461" s="140"/>
      <c r="O461" s="113"/>
    </row>
    <row r="462" spans="1:15" x14ac:dyDescent="0.25">
      <c r="A462" s="29" t="s">
        <v>945</v>
      </c>
      <c r="B462" s="28" t="s">
        <v>946</v>
      </c>
      <c r="C462" s="1">
        <v>4213</v>
      </c>
      <c r="D462" s="48" t="s">
        <v>743</v>
      </c>
      <c r="E462" s="43">
        <f t="shared" si="29"/>
        <v>3933</v>
      </c>
      <c r="F462" s="33">
        <f t="shared" si="28"/>
        <v>2809</v>
      </c>
      <c r="G462" s="43"/>
      <c r="H462" s="33">
        <v>3483</v>
      </c>
      <c r="I462" s="35">
        <v>11.263999999999999</v>
      </c>
      <c r="J462" s="114">
        <v>4213</v>
      </c>
      <c r="K462" s="43">
        <f t="shared" ref="K462:K469" si="30">H462/1.24</f>
        <v>2809</v>
      </c>
      <c r="L462" s="43"/>
      <c r="M462" s="140"/>
      <c r="O462" s="113"/>
    </row>
    <row r="463" spans="1:15" x14ac:dyDescent="0.25">
      <c r="A463" s="29" t="s">
        <v>947</v>
      </c>
      <c r="B463" s="28" t="s">
        <v>948</v>
      </c>
      <c r="C463" s="1">
        <v>6723</v>
      </c>
      <c r="D463" s="48" t="s">
        <v>743</v>
      </c>
      <c r="E463" s="43">
        <f t="shared" si="29"/>
        <v>6275</v>
      </c>
      <c r="F463" s="33">
        <f t="shared" si="28"/>
        <v>4482</v>
      </c>
      <c r="G463" s="43"/>
      <c r="H463" s="33">
        <v>5558</v>
      </c>
      <c r="I463" s="35">
        <v>15</v>
      </c>
      <c r="J463" s="114">
        <v>6723</v>
      </c>
      <c r="K463" s="43">
        <f t="shared" si="30"/>
        <v>4482</v>
      </c>
      <c r="L463" s="43"/>
      <c r="M463" s="140"/>
      <c r="O463" s="113"/>
    </row>
    <row r="464" spans="1:15" x14ac:dyDescent="0.25">
      <c r="A464" s="29" t="s">
        <v>949</v>
      </c>
      <c r="B464" s="28" t="s">
        <v>950</v>
      </c>
      <c r="C464" s="1">
        <v>6304</v>
      </c>
      <c r="D464" s="48" t="s">
        <v>743</v>
      </c>
      <c r="E464" s="43">
        <f t="shared" si="29"/>
        <v>5884</v>
      </c>
      <c r="F464" s="33">
        <f t="shared" si="28"/>
        <v>4203</v>
      </c>
      <c r="G464" s="43"/>
      <c r="H464" s="33">
        <v>5212</v>
      </c>
      <c r="I464" s="35">
        <v>20</v>
      </c>
      <c r="J464" s="114">
        <v>6305</v>
      </c>
      <c r="K464" s="43">
        <f t="shared" si="30"/>
        <v>4203</v>
      </c>
      <c r="L464" s="43"/>
      <c r="M464" s="140"/>
      <c r="O464" s="113"/>
    </row>
    <row r="465" spans="1:15" x14ac:dyDescent="0.25">
      <c r="A465" s="29" t="s">
        <v>951</v>
      </c>
      <c r="B465" s="28" t="s">
        <v>952</v>
      </c>
      <c r="C465" s="1">
        <v>7504</v>
      </c>
      <c r="D465" s="48" t="s">
        <v>743</v>
      </c>
      <c r="E465" s="43">
        <f t="shared" si="29"/>
        <v>7004</v>
      </c>
      <c r="F465" s="33">
        <f t="shared" si="28"/>
        <v>5003</v>
      </c>
      <c r="G465" s="43"/>
      <c r="H465" s="33">
        <v>6204</v>
      </c>
      <c r="I465" s="35">
        <v>25</v>
      </c>
      <c r="J465" s="33">
        <v>7505</v>
      </c>
      <c r="K465" s="43">
        <f t="shared" si="30"/>
        <v>5003</v>
      </c>
      <c r="L465" s="43"/>
      <c r="M465" s="140"/>
      <c r="O465" s="113"/>
    </row>
    <row r="466" spans="1:15" x14ac:dyDescent="0.25">
      <c r="A466" s="29" t="s">
        <v>953</v>
      </c>
      <c r="B466" s="28" t="s">
        <v>954</v>
      </c>
      <c r="C466" s="1">
        <v>9373</v>
      </c>
      <c r="D466" s="48" t="s">
        <v>743</v>
      </c>
      <c r="E466" s="43">
        <f t="shared" si="29"/>
        <v>8749</v>
      </c>
      <c r="F466" s="33">
        <f t="shared" si="28"/>
        <v>6249</v>
      </c>
      <c r="G466" s="43"/>
      <c r="H466" s="33">
        <v>7749</v>
      </c>
      <c r="I466" s="35">
        <v>31.3</v>
      </c>
      <c r="J466" s="33">
        <v>9374</v>
      </c>
      <c r="K466" s="43">
        <f t="shared" si="30"/>
        <v>6249</v>
      </c>
      <c r="L466" s="43"/>
      <c r="M466" s="140"/>
      <c r="O466" s="113"/>
    </row>
    <row r="467" spans="1:15" x14ac:dyDescent="0.25">
      <c r="A467" s="29" t="s">
        <v>955</v>
      </c>
      <c r="B467" s="28" t="s">
        <v>956</v>
      </c>
      <c r="C467" s="1">
        <v>11702</v>
      </c>
      <c r="D467" s="48" t="s">
        <v>743</v>
      </c>
      <c r="E467" s="43">
        <f t="shared" si="29"/>
        <v>10923</v>
      </c>
      <c r="F467" s="33">
        <f t="shared" si="28"/>
        <v>7802</v>
      </c>
      <c r="G467" s="43"/>
      <c r="H467" s="33">
        <v>9674</v>
      </c>
      <c r="I467" s="35">
        <v>37.5</v>
      </c>
      <c r="J467" s="33">
        <v>11702</v>
      </c>
      <c r="K467" s="43">
        <f t="shared" si="30"/>
        <v>7802</v>
      </c>
      <c r="L467" s="43"/>
      <c r="M467" s="140"/>
      <c r="O467" s="113"/>
    </row>
    <row r="468" spans="1:15" x14ac:dyDescent="0.25">
      <c r="A468" s="29" t="s">
        <v>957</v>
      </c>
      <c r="B468" s="28" t="s">
        <v>958</v>
      </c>
      <c r="C468" s="1">
        <v>21404</v>
      </c>
      <c r="D468" s="48" t="s">
        <v>743</v>
      </c>
      <c r="E468" s="43">
        <f t="shared" si="29"/>
        <v>19977</v>
      </c>
      <c r="F468" s="33">
        <f t="shared" si="28"/>
        <v>14269</v>
      </c>
      <c r="G468" s="43"/>
      <c r="H468" s="33">
        <v>17694</v>
      </c>
      <c r="I468" s="35">
        <v>54</v>
      </c>
      <c r="J468" s="33">
        <v>21404</v>
      </c>
      <c r="K468" s="43">
        <f t="shared" si="30"/>
        <v>14269</v>
      </c>
      <c r="L468" s="43"/>
      <c r="M468" s="140"/>
      <c r="O468" s="113"/>
    </row>
    <row r="469" spans="1:15" x14ac:dyDescent="0.25">
      <c r="A469" s="29" t="s">
        <v>959</v>
      </c>
      <c r="B469" s="28" t="s">
        <v>960</v>
      </c>
      <c r="C469" s="1">
        <v>15654</v>
      </c>
      <c r="D469" s="48" t="s">
        <v>743</v>
      </c>
      <c r="E469" s="43">
        <f t="shared" si="29"/>
        <v>14610</v>
      </c>
      <c r="F469" s="33">
        <f t="shared" si="28"/>
        <v>10436</v>
      </c>
      <c r="G469" s="43"/>
      <c r="H469" s="33">
        <v>12941</v>
      </c>
      <c r="I469" s="35">
        <v>50</v>
      </c>
      <c r="J469" s="33">
        <v>15654</v>
      </c>
      <c r="K469" s="43">
        <f t="shared" si="30"/>
        <v>10436</v>
      </c>
      <c r="L469" s="43"/>
      <c r="M469" s="140"/>
      <c r="O469" s="113"/>
    </row>
    <row r="470" spans="1:15" x14ac:dyDescent="0.25">
      <c r="A470" s="29" t="s">
        <v>159</v>
      </c>
      <c r="B470" s="48"/>
      <c r="E470" s="43" t="str">
        <f t="shared" si="29"/>
        <v/>
      </c>
      <c r="F470" s="33" t="str">
        <f t="shared" si="28"/>
        <v/>
      </c>
      <c r="G470" s="43"/>
      <c r="H470" s="56"/>
      <c r="J470" s="114" t="s">
        <v>159</v>
      </c>
      <c r="K470" s="43"/>
      <c r="L470" s="43"/>
      <c r="M470" s="140"/>
      <c r="O470" s="113"/>
    </row>
    <row r="471" spans="1:15" ht="15.75" thickBot="1" x14ac:dyDescent="0.3">
      <c r="A471" s="29" t="s">
        <v>159</v>
      </c>
      <c r="B471" s="65"/>
      <c r="D471" s="31" t="s">
        <v>160</v>
      </c>
      <c r="E471" s="43" t="str">
        <f t="shared" si="29"/>
        <v/>
      </c>
      <c r="F471" s="33" t="str">
        <f t="shared" si="28"/>
        <v/>
      </c>
      <c r="G471" s="43"/>
      <c r="H471" s="62" t="s">
        <v>731</v>
      </c>
      <c r="I471" s="35" t="s">
        <v>732</v>
      </c>
      <c r="J471" s="114" t="s">
        <v>159</v>
      </c>
      <c r="K471" s="43"/>
      <c r="L471" s="43"/>
      <c r="M471" s="140"/>
      <c r="O471" s="113"/>
    </row>
    <row r="472" spans="1:15" x14ac:dyDescent="0.25">
      <c r="A472" s="29" t="s">
        <v>159</v>
      </c>
      <c r="B472" s="38"/>
      <c r="D472" s="31" t="s">
        <v>163</v>
      </c>
      <c r="E472" s="43" t="str">
        <f t="shared" si="29"/>
        <v/>
      </c>
      <c r="F472" s="33" t="str">
        <f t="shared" si="28"/>
        <v/>
      </c>
      <c r="G472" s="43"/>
      <c r="H472" s="45" t="s">
        <v>961</v>
      </c>
      <c r="I472" s="35" t="s">
        <v>735</v>
      </c>
      <c r="J472" s="114" t="s">
        <v>159</v>
      </c>
      <c r="K472" s="43"/>
      <c r="L472" s="43"/>
      <c r="M472" s="140"/>
      <c r="O472" s="113"/>
    </row>
    <row r="473" spans="1:15" x14ac:dyDescent="0.25">
      <c r="A473" s="29" t="s">
        <v>159</v>
      </c>
      <c r="B473" s="37" t="s">
        <v>962</v>
      </c>
      <c r="D473" s="31" t="s">
        <v>166</v>
      </c>
      <c r="E473" s="43" t="str">
        <f t="shared" si="29"/>
        <v/>
      </c>
      <c r="F473" s="33" t="str">
        <f t="shared" si="28"/>
        <v/>
      </c>
      <c r="G473" s="43"/>
      <c r="H473" s="46" t="s">
        <v>866</v>
      </c>
      <c r="I473" s="35" t="s">
        <v>963</v>
      </c>
      <c r="J473" s="114" t="s">
        <v>159</v>
      </c>
      <c r="K473" s="43"/>
      <c r="L473" s="43"/>
      <c r="M473" s="140"/>
      <c r="O473" s="113"/>
    </row>
    <row r="474" spans="1:15" x14ac:dyDescent="0.25">
      <c r="A474" s="29" t="s">
        <v>159</v>
      </c>
      <c r="B474" s="38" t="s">
        <v>740</v>
      </c>
      <c r="D474" s="31"/>
      <c r="E474" s="43" t="str">
        <f t="shared" si="29"/>
        <v/>
      </c>
      <c r="F474" s="33" t="str">
        <f t="shared" si="28"/>
        <v/>
      </c>
      <c r="G474" s="43"/>
      <c r="H474" s="55" t="s">
        <v>241</v>
      </c>
      <c r="I474" s="35" t="s">
        <v>242</v>
      </c>
      <c r="J474" s="114" t="s">
        <v>159</v>
      </c>
      <c r="K474" s="43"/>
      <c r="L474" s="43"/>
      <c r="M474" s="140"/>
      <c r="O474" s="113"/>
    </row>
    <row r="475" spans="1:15" x14ac:dyDescent="0.25">
      <c r="A475" s="23" t="s">
        <v>73</v>
      </c>
      <c r="B475" s="38" t="s">
        <v>165</v>
      </c>
      <c r="D475" s="31" t="s">
        <v>243</v>
      </c>
      <c r="E475" s="43" t="str">
        <f t="shared" si="29"/>
        <v/>
      </c>
      <c r="F475" s="33" t="str">
        <f t="shared" si="28"/>
        <v/>
      </c>
      <c r="G475" s="43"/>
      <c r="H475" s="55" t="s">
        <v>244</v>
      </c>
      <c r="I475" s="35" t="s">
        <v>245</v>
      </c>
      <c r="J475" s="114" t="s">
        <v>159</v>
      </c>
      <c r="K475" s="43"/>
      <c r="L475" s="43"/>
      <c r="M475" s="140"/>
      <c r="O475" s="113"/>
    </row>
    <row r="476" spans="1:15" x14ac:dyDescent="0.25">
      <c r="A476" s="29" t="s">
        <v>964</v>
      </c>
      <c r="B476" s="28" t="s">
        <v>965</v>
      </c>
      <c r="C476" s="1">
        <v>27814</v>
      </c>
      <c r="D476" s="48" t="s">
        <v>743</v>
      </c>
      <c r="E476" s="43">
        <f t="shared" si="29"/>
        <v>25960</v>
      </c>
      <c r="F476" s="33">
        <f t="shared" si="28"/>
        <v>18543</v>
      </c>
      <c r="G476" s="43"/>
      <c r="H476" s="33">
        <v>22993</v>
      </c>
      <c r="I476" s="35">
        <v>123</v>
      </c>
      <c r="J476" s="114">
        <v>27814</v>
      </c>
      <c r="K476" s="43">
        <f t="shared" ref="K476:K484" si="31">H476/1.24</f>
        <v>18543</v>
      </c>
      <c r="L476" s="43"/>
      <c r="M476" s="140"/>
      <c r="O476" s="113"/>
    </row>
    <row r="477" spans="1:15" x14ac:dyDescent="0.25">
      <c r="A477" s="29" t="s">
        <v>966</v>
      </c>
      <c r="B477" s="28" t="s">
        <v>967</v>
      </c>
      <c r="C477" s="1">
        <v>36898</v>
      </c>
      <c r="D477" s="48" t="s">
        <v>743</v>
      </c>
      <c r="E477" s="43">
        <f t="shared" si="29"/>
        <v>34439</v>
      </c>
      <c r="F477" s="33">
        <f t="shared" si="28"/>
        <v>24599</v>
      </c>
      <c r="G477" s="43"/>
      <c r="H477" s="33">
        <v>30503</v>
      </c>
      <c r="I477" s="35">
        <v>123</v>
      </c>
      <c r="J477" s="33">
        <v>36899</v>
      </c>
      <c r="K477" s="43">
        <f t="shared" si="31"/>
        <v>24599</v>
      </c>
      <c r="L477" s="43"/>
      <c r="M477" s="140"/>
      <c r="O477" s="113"/>
    </row>
    <row r="478" spans="1:15" x14ac:dyDescent="0.25">
      <c r="A478" s="29" t="s">
        <v>968</v>
      </c>
      <c r="B478" s="28" t="s">
        <v>969</v>
      </c>
      <c r="C478" s="1">
        <v>48309</v>
      </c>
      <c r="D478" s="48" t="s">
        <v>743</v>
      </c>
      <c r="E478" s="43">
        <f t="shared" si="29"/>
        <v>45088</v>
      </c>
      <c r="F478" s="33">
        <f t="shared" si="28"/>
        <v>32206</v>
      </c>
      <c r="G478" s="43"/>
      <c r="H478" s="33">
        <v>39936</v>
      </c>
      <c r="I478" s="35">
        <v>167</v>
      </c>
      <c r="J478" s="33">
        <v>48310</v>
      </c>
      <c r="K478" s="43">
        <f t="shared" si="31"/>
        <v>32206</v>
      </c>
      <c r="L478" s="43"/>
      <c r="M478" s="140"/>
      <c r="O478" s="113"/>
    </row>
    <row r="479" spans="1:15" x14ac:dyDescent="0.25">
      <c r="A479" s="29" t="s">
        <v>970</v>
      </c>
      <c r="B479" s="28" t="s">
        <v>971</v>
      </c>
      <c r="C479" s="1">
        <v>44858</v>
      </c>
      <c r="D479" s="48" t="s">
        <v>743</v>
      </c>
      <c r="E479" s="43">
        <f t="shared" si="29"/>
        <v>41868</v>
      </c>
      <c r="F479" s="33">
        <f t="shared" si="28"/>
        <v>29906</v>
      </c>
      <c r="G479" s="43"/>
      <c r="H479" s="33">
        <v>37083</v>
      </c>
      <c r="I479" s="35">
        <v>167</v>
      </c>
      <c r="J479" s="33">
        <v>44858</v>
      </c>
      <c r="K479" s="43">
        <f t="shared" si="31"/>
        <v>29906</v>
      </c>
      <c r="L479" s="43"/>
      <c r="M479" s="140"/>
      <c r="O479" s="113"/>
    </row>
    <row r="480" spans="1:15" x14ac:dyDescent="0.25">
      <c r="A480" s="29" t="s">
        <v>972</v>
      </c>
      <c r="B480" s="28" t="s">
        <v>973</v>
      </c>
      <c r="C480" s="1">
        <v>39870</v>
      </c>
      <c r="D480" s="48" t="s">
        <v>743</v>
      </c>
      <c r="E480" s="43">
        <f t="shared" si="29"/>
        <v>37213</v>
      </c>
      <c r="F480" s="33">
        <f t="shared" si="28"/>
        <v>26581</v>
      </c>
      <c r="G480" s="43"/>
      <c r="H480" s="33">
        <v>32960</v>
      </c>
      <c r="I480" s="35">
        <v>132</v>
      </c>
      <c r="J480" s="33">
        <v>39871</v>
      </c>
      <c r="K480" s="43">
        <f t="shared" si="31"/>
        <v>26581</v>
      </c>
      <c r="L480" s="43"/>
      <c r="M480" s="140"/>
      <c r="O480" s="113"/>
    </row>
    <row r="481" spans="1:15" x14ac:dyDescent="0.25">
      <c r="A481" s="29" t="s">
        <v>974</v>
      </c>
      <c r="B481" s="28" t="s">
        <v>975</v>
      </c>
      <c r="C481" s="1">
        <v>60482</v>
      </c>
      <c r="D481" s="48" t="s">
        <v>743</v>
      </c>
      <c r="E481" s="43">
        <f t="shared" si="29"/>
        <v>56451</v>
      </c>
      <c r="F481" s="33">
        <f t="shared" si="28"/>
        <v>40322</v>
      </c>
      <c r="G481" s="43"/>
      <c r="H481" s="33">
        <v>49999</v>
      </c>
      <c r="I481" s="35">
        <v>204</v>
      </c>
      <c r="J481" s="33">
        <v>60483</v>
      </c>
      <c r="K481" s="43">
        <f t="shared" si="31"/>
        <v>40322</v>
      </c>
      <c r="L481" s="43"/>
      <c r="M481" s="140"/>
      <c r="O481" s="113"/>
    </row>
    <row r="482" spans="1:15" x14ac:dyDescent="0.25">
      <c r="A482" s="29" t="s">
        <v>976</v>
      </c>
      <c r="B482" s="28" t="s">
        <v>977</v>
      </c>
      <c r="C482" s="1">
        <v>54774</v>
      </c>
      <c r="D482" s="48" t="s">
        <v>743</v>
      </c>
      <c r="E482" s="43">
        <f t="shared" si="29"/>
        <v>51122</v>
      </c>
      <c r="F482" s="33">
        <f t="shared" si="28"/>
        <v>36516</v>
      </c>
      <c r="G482" s="43"/>
      <c r="H482" s="33">
        <v>45280</v>
      </c>
      <c r="I482" s="35">
        <v>204</v>
      </c>
      <c r="J482" s="33">
        <v>54774</v>
      </c>
      <c r="K482" s="43">
        <f t="shared" si="31"/>
        <v>36516</v>
      </c>
      <c r="L482" s="43"/>
      <c r="M482" s="140"/>
      <c r="O482" s="113"/>
    </row>
    <row r="483" spans="1:15" x14ac:dyDescent="0.25">
      <c r="A483" s="29" t="s">
        <v>978</v>
      </c>
      <c r="B483" s="28" t="s">
        <v>979</v>
      </c>
      <c r="C483" s="1">
        <v>66554</v>
      </c>
      <c r="D483" s="48" t="s">
        <v>743</v>
      </c>
      <c r="E483" s="43">
        <f t="shared" si="29"/>
        <v>62117</v>
      </c>
      <c r="F483" s="33">
        <f t="shared" si="28"/>
        <v>44369</v>
      </c>
      <c r="G483" s="43"/>
      <c r="H483" s="33">
        <v>55018</v>
      </c>
      <c r="I483" s="35">
        <v>243</v>
      </c>
      <c r="J483" s="33">
        <v>66554</v>
      </c>
      <c r="K483" s="43">
        <f t="shared" si="31"/>
        <v>44369</v>
      </c>
      <c r="L483" s="43"/>
      <c r="M483" s="140"/>
      <c r="O483" s="113"/>
    </row>
    <row r="484" spans="1:15" ht="15.75" thickBot="1" x14ac:dyDescent="0.3">
      <c r="A484" s="29" t="s">
        <v>980</v>
      </c>
      <c r="B484" s="28" t="s">
        <v>981</v>
      </c>
      <c r="C484" s="1">
        <v>146084</v>
      </c>
      <c r="D484" s="48" t="s">
        <v>743</v>
      </c>
      <c r="E484" s="43">
        <f t="shared" si="29"/>
        <v>81599</v>
      </c>
      <c r="F484" s="33">
        <f t="shared" si="28"/>
        <v>58285</v>
      </c>
      <c r="G484" s="43"/>
      <c r="H484" s="33">
        <v>72274</v>
      </c>
      <c r="I484" s="35">
        <v>302</v>
      </c>
      <c r="J484" s="33">
        <v>87428</v>
      </c>
      <c r="K484" s="43">
        <f t="shared" si="31"/>
        <v>58285</v>
      </c>
      <c r="L484" s="43"/>
      <c r="M484" s="140"/>
      <c r="O484" s="113"/>
    </row>
    <row r="485" spans="1:15" x14ac:dyDescent="0.25">
      <c r="A485" s="29" t="s">
        <v>159</v>
      </c>
      <c r="B485" s="50"/>
      <c r="E485" s="43" t="str">
        <f t="shared" si="29"/>
        <v/>
      </c>
      <c r="F485" s="33" t="str">
        <f t="shared" si="28"/>
        <v/>
      </c>
      <c r="G485" s="43"/>
      <c r="H485" s="56"/>
      <c r="J485" s="114" t="s">
        <v>159</v>
      </c>
      <c r="K485" s="43"/>
      <c r="L485" s="43"/>
      <c r="M485" s="140"/>
      <c r="O485" s="113"/>
    </row>
    <row r="486" spans="1:15" ht="15.75" thickBot="1" x14ac:dyDescent="0.3">
      <c r="A486" s="29" t="s">
        <v>159</v>
      </c>
      <c r="B486" s="37" t="s">
        <v>982</v>
      </c>
      <c r="E486" s="43" t="str">
        <f t="shared" si="29"/>
        <v/>
      </c>
      <c r="F486" s="33" t="str">
        <f t="shared" si="28"/>
        <v/>
      </c>
      <c r="G486" s="43"/>
      <c r="H486" s="56"/>
      <c r="J486" s="114" t="s">
        <v>159</v>
      </c>
      <c r="K486" s="43"/>
      <c r="L486" s="43"/>
      <c r="M486" s="140"/>
      <c r="O486" s="113"/>
    </row>
    <row r="487" spans="1:15" x14ac:dyDescent="0.25">
      <c r="A487" s="29" t="s">
        <v>159</v>
      </c>
      <c r="B487" s="38"/>
      <c r="D487" s="31"/>
      <c r="E487" s="43" t="str">
        <f t="shared" si="29"/>
        <v/>
      </c>
      <c r="F487" s="33" t="str">
        <f t="shared" si="28"/>
        <v/>
      </c>
      <c r="G487" s="43"/>
      <c r="H487" s="54" t="s">
        <v>241</v>
      </c>
      <c r="I487" s="35" t="s">
        <v>242</v>
      </c>
      <c r="J487" s="114" t="s">
        <v>159</v>
      </c>
      <c r="K487" s="43"/>
      <c r="L487" s="43"/>
      <c r="M487" s="140"/>
      <c r="O487" s="113"/>
    </row>
    <row r="488" spans="1:15" x14ac:dyDescent="0.25">
      <c r="A488" s="23" t="s">
        <v>73</v>
      </c>
      <c r="B488" s="38"/>
      <c r="D488" s="31" t="s">
        <v>243</v>
      </c>
      <c r="E488" s="43" t="str">
        <f t="shared" si="29"/>
        <v/>
      </c>
      <c r="F488" s="33" t="str">
        <f t="shared" si="28"/>
        <v/>
      </c>
      <c r="G488" s="43"/>
      <c r="H488" s="55" t="s">
        <v>244</v>
      </c>
      <c r="I488" s="35" t="s">
        <v>245</v>
      </c>
      <c r="J488" s="114" t="s">
        <v>159</v>
      </c>
      <c r="K488" s="43"/>
      <c r="L488" s="43"/>
      <c r="M488" s="140"/>
      <c r="O488" s="113"/>
    </row>
    <row r="489" spans="1:15" x14ac:dyDescent="0.25">
      <c r="A489" s="29" t="s">
        <v>983</v>
      </c>
      <c r="B489" s="28" t="s">
        <v>984</v>
      </c>
      <c r="C489" s="1">
        <v>30839</v>
      </c>
      <c r="D489" s="48" t="s">
        <v>743</v>
      </c>
      <c r="E489" s="43">
        <f t="shared" si="29"/>
        <v>28784</v>
      </c>
      <c r="F489" s="33">
        <f t="shared" si="28"/>
        <v>20560</v>
      </c>
      <c r="G489" s="43"/>
      <c r="H489" s="33">
        <v>25494</v>
      </c>
      <c r="I489" s="35">
        <v>72</v>
      </c>
      <c r="J489" s="33">
        <v>30840</v>
      </c>
      <c r="K489" s="43">
        <f t="shared" ref="K489:K494" si="32">H489/1.24</f>
        <v>20560</v>
      </c>
      <c r="L489" s="43"/>
      <c r="M489" s="140"/>
      <c r="O489" s="113"/>
    </row>
    <row r="490" spans="1:15" x14ac:dyDescent="0.25">
      <c r="A490" s="29" t="s">
        <v>985</v>
      </c>
      <c r="B490" s="28" t="s">
        <v>986</v>
      </c>
      <c r="C490" s="1">
        <v>38050</v>
      </c>
      <c r="D490" s="48" t="s">
        <v>743</v>
      </c>
      <c r="E490" s="43">
        <f t="shared" si="29"/>
        <v>35514</v>
      </c>
      <c r="F490" s="33">
        <f t="shared" si="28"/>
        <v>25367</v>
      </c>
      <c r="G490" s="43"/>
      <c r="H490" s="33">
        <v>31455</v>
      </c>
      <c r="I490" s="35">
        <v>108</v>
      </c>
      <c r="J490" s="33">
        <v>38050</v>
      </c>
      <c r="K490" s="43">
        <f t="shared" si="32"/>
        <v>25367</v>
      </c>
      <c r="L490" s="43"/>
      <c r="M490" s="140"/>
      <c r="O490" s="113"/>
    </row>
    <row r="491" spans="1:15" x14ac:dyDescent="0.25">
      <c r="A491" s="29" t="s">
        <v>987</v>
      </c>
      <c r="B491" s="28" t="s">
        <v>988</v>
      </c>
      <c r="C491" s="1">
        <v>72924</v>
      </c>
      <c r="D491" s="48" t="s">
        <v>743</v>
      </c>
      <c r="E491" s="43">
        <f t="shared" si="29"/>
        <v>68062</v>
      </c>
      <c r="F491" s="33">
        <f t="shared" si="28"/>
        <v>48616</v>
      </c>
      <c r="G491" s="43"/>
      <c r="H491" s="33">
        <v>60284</v>
      </c>
      <c r="I491" s="35">
        <v>144</v>
      </c>
      <c r="J491" s="33">
        <v>72924</v>
      </c>
      <c r="K491" s="43">
        <f t="shared" si="32"/>
        <v>48616</v>
      </c>
      <c r="L491" s="43"/>
      <c r="M491" s="140"/>
      <c r="O491" s="113"/>
    </row>
    <row r="492" spans="1:15" x14ac:dyDescent="0.25">
      <c r="A492" s="29" t="s">
        <v>989</v>
      </c>
      <c r="B492" s="28" t="s">
        <v>990</v>
      </c>
      <c r="C492" s="1">
        <v>54756</v>
      </c>
      <c r="D492" s="48" t="s">
        <v>743</v>
      </c>
      <c r="E492" s="43">
        <f t="shared" si="29"/>
        <v>51106</v>
      </c>
      <c r="F492" s="33">
        <f t="shared" si="28"/>
        <v>36504</v>
      </c>
      <c r="G492" s="43"/>
      <c r="H492" s="33">
        <v>45265</v>
      </c>
      <c r="I492" s="35">
        <v>125</v>
      </c>
      <c r="J492" s="33">
        <v>54756</v>
      </c>
      <c r="K492" s="43">
        <f t="shared" si="32"/>
        <v>36504</v>
      </c>
      <c r="L492" s="43"/>
      <c r="M492" s="140"/>
      <c r="O492" s="113"/>
    </row>
    <row r="493" spans="1:15" x14ac:dyDescent="0.25">
      <c r="A493" s="29" t="s">
        <v>991</v>
      </c>
      <c r="B493" s="28" t="s">
        <v>992</v>
      </c>
      <c r="C493" s="1">
        <v>63417</v>
      </c>
      <c r="D493" s="48" t="s">
        <v>743</v>
      </c>
      <c r="E493" s="43">
        <f t="shared" si="29"/>
        <v>59189</v>
      </c>
      <c r="F493" s="33">
        <f t="shared" si="28"/>
        <v>42278</v>
      </c>
      <c r="G493" s="43"/>
      <c r="H493" s="33">
        <v>52425</v>
      </c>
      <c r="I493" s="35">
        <v>180</v>
      </c>
      <c r="J493" s="33">
        <v>63417</v>
      </c>
      <c r="K493" s="43">
        <f t="shared" si="32"/>
        <v>42278</v>
      </c>
      <c r="L493" s="43"/>
      <c r="M493" s="140"/>
      <c r="O493" s="113"/>
    </row>
    <row r="494" spans="1:15" x14ac:dyDescent="0.25">
      <c r="A494" s="29" t="s">
        <v>993</v>
      </c>
      <c r="B494" s="28" t="s">
        <v>994</v>
      </c>
      <c r="C494" s="1">
        <v>109386</v>
      </c>
      <c r="D494" s="48" t="s">
        <v>743</v>
      </c>
      <c r="E494" s="43">
        <f t="shared" si="29"/>
        <v>102094</v>
      </c>
      <c r="F494" s="33">
        <f t="shared" si="28"/>
        <v>72924</v>
      </c>
      <c r="G494" s="43"/>
      <c r="H494" s="33">
        <v>90426</v>
      </c>
      <c r="I494" s="35">
        <v>216</v>
      </c>
      <c r="J494" s="33">
        <v>109386</v>
      </c>
      <c r="K494" s="43">
        <f t="shared" si="32"/>
        <v>72924</v>
      </c>
      <c r="L494" s="43"/>
      <c r="M494" s="140"/>
      <c r="O494" s="113"/>
    </row>
    <row r="495" spans="1:15" x14ac:dyDescent="0.25">
      <c r="A495" s="29" t="s">
        <v>159</v>
      </c>
      <c r="B495" s="48"/>
      <c r="E495" s="43" t="str">
        <f t="shared" si="29"/>
        <v/>
      </c>
      <c r="F495" s="33" t="str">
        <f t="shared" si="28"/>
        <v/>
      </c>
      <c r="G495" s="43"/>
      <c r="H495" s="56"/>
      <c r="J495" s="33" t="s">
        <v>159</v>
      </c>
      <c r="K495" s="43"/>
      <c r="L495" s="43"/>
      <c r="M495" s="140"/>
      <c r="O495" s="113"/>
    </row>
    <row r="496" spans="1:15" x14ac:dyDescent="0.25">
      <c r="A496" s="29" t="s">
        <v>159</v>
      </c>
      <c r="B496" s="48"/>
      <c r="E496" s="43" t="str">
        <f t="shared" si="29"/>
        <v/>
      </c>
      <c r="F496" s="33" t="str">
        <f t="shared" si="28"/>
        <v/>
      </c>
      <c r="G496" s="43"/>
      <c r="H496" s="56"/>
      <c r="J496" s="33" t="s">
        <v>159</v>
      </c>
      <c r="K496" s="43"/>
      <c r="L496" s="43"/>
      <c r="M496" s="140"/>
      <c r="O496" s="113"/>
    </row>
    <row r="497" spans="1:15" ht="15.75" thickBot="1" x14ac:dyDescent="0.3">
      <c r="A497" s="29" t="s">
        <v>159</v>
      </c>
      <c r="B497" s="48"/>
      <c r="D497" s="31" t="s">
        <v>160</v>
      </c>
      <c r="E497" s="43" t="str">
        <f t="shared" si="29"/>
        <v/>
      </c>
      <c r="F497" s="33" t="str">
        <f t="shared" si="28"/>
        <v/>
      </c>
      <c r="G497" s="43"/>
      <c r="H497" s="62" t="s">
        <v>827</v>
      </c>
      <c r="I497" s="35" t="s">
        <v>732</v>
      </c>
      <c r="J497" s="114" t="s">
        <v>159</v>
      </c>
      <c r="K497" s="43"/>
      <c r="L497" s="43"/>
      <c r="M497" s="140"/>
      <c r="O497" s="113"/>
    </row>
    <row r="498" spans="1:15" x14ac:dyDescent="0.25">
      <c r="A498" s="29" t="s">
        <v>159</v>
      </c>
      <c r="B498" s="50"/>
      <c r="D498" s="31" t="s">
        <v>163</v>
      </c>
      <c r="E498" s="43" t="str">
        <f t="shared" si="29"/>
        <v/>
      </c>
      <c r="F498" s="33" t="str">
        <f t="shared" si="28"/>
        <v/>
      </c>
      <c r="G498" s="43"/>
      <c r="H498" s="58" t="s">
        <v>995</v>
      </c>
      <c r="I498" s="35" t="s">
        <v>996</v>
      </c>
      <c r="J498" s="114" t="s">
        <v>159</v>
      </c>
      <c r="K498" s="43"/>
      <c r="L498" s="43"/>
      <c r="M498" s="140"/>
      <c r="O498" s="113"/>
    </row>
    <row r="499" spans="1:15" x14ac:dyDescent="0.25">
      <c r="A499" s="29" t="s">
        <v>159</v>
      </c>
      <c r="B499" s="37" t="s">
        <v>997</v>
      </c>
      <c r="D499" s="31" t="s">
        <v>617</v>
      </c>
      <c r="E499" s="43" t="str">
        <f t="shared" si="29"/>
        <v/>
      </c>
      <c r="F499" s="33" t="str">
        <f t="shared" si="28"/>
        <v/>
      </c>
      <c r="G499" s="43"/>
      <c r="H499" s="63" t="s">
        <v>998</v>
      </c>
      <c r="J499" s="114" t="s">
        <v>159</v>
      </c>
      <c r="K499" s="43"/>
      <c r="L499" s="43"/>
      <c r="M499" s="140"/>
      <c r="O499" s="113"/>
    </row>
    <row r="500" spans="1:15" x14ac:dyDescent="0.25">
      <c r="A500" s="29" t="s">
        <v>159</v>
      </c>
      <c r="B500" s="37" t="s">
        <v>999</v>
      </c>
      <c r="D500" s="31"/>
      <c r="E500" s="43" t="str">
        <f t="shared" si="29"/>
        <v/>
      </c>
      <c r="F500" s="33" t="str">
        <f t="shared" si="28"/>
        <v/>
      </c>
      <c r="G500" s="43"/>
      <c r="H500" s="55" t="s">
        <v>241</v>
      </c>
      <c r="I500" s="35" t="s">
        <v>242</v>
      </c>
      <c r="J500" s="114" t="s">
        <v>159</v>
      </c>
      <c r="K500" s="43"/>
      <c r="L500" s="43"/>
      <c r="M500" s="140"/>
      <c r="O500" s="113"/>
    </row>
    <row r="501" spans="1:15" x14ac:dyDescent="0.25">
      <c r="A501" s="23" t="s">
        <v>73</v>
      </c>
      <c r="B501" s="38"/>
      <c r="D501" s="31" t="s">
        <v>243</v>
      </c>
      <c r="E501" s="43" t="str">
        <f t="shared" si="29"/>
        <v/>
      </c>
      <c r="F501" s="33" t="str">
        <f t="shared" si="28"/>
        <v/>
      </c>
      <c r="G501" s="43"/>
      <c r="H501" s="55" t="s">
        <v>244</v>
      </c>
      <c r="I501" s="35" t="s">
        <v>245</v>
      </c>
      <c r="J501" s="114" t="s">
        <v>159</v>
      </c>
      <c r="K501" s="43"/>
      <c r="L501" s="43"/>
      <c r="M501" s="140"/>
      <c r="O501" s="113"/>
    </row>
    <row r="502" spans="1:15" x14ac:dyDescent="0.25">
      <c r="A502" s="29" t="s">
        <v>1000</v>
      </c>
      <c r="B502" s="28" t="s">
        <v>1001</v>
      </c>
      <c r="C502" s="1">
        <v>12422</v>
      </c>
      <c r="D502" s="48" t="s">
        <v>743</v>
      </c>
      <c r="E502" s="43">
        <f t="shared" si="29"/>
        <v>11593</v>
      </c>
      <c r="F502" s="33">
        <f t="shared" si="28"/>
        <v>8281</v>
      </c>
      <c r="G502" s="43"/>
      <c r="H502" s="33">
        <v>10269</v>
      </c>
      <c r="I502" s="35">
        <v>10.5</v>
      </c>
      <c r="J502" s="33">
        <v>12422</v>
      </c>
      <c r="K502" s="43">
        <f t="shared" ref="K502:K528" si="33">H502/1.24</f>
        <v>8281</v>
      </c>
      <c r="L502" s="43"/>
      <c r="M502" s="140"/>
      <c r="O502" s="113"/>
    </row>
    <row r="503" spans="1:15" x14ac:dyDescent="0.25">
      <c r="A503" s="29" t="s">
        <v>1002</v>
      </c>
      <c r="B503" s="28" t="s">
        <v>1003</v>
      </c>
      <c r="C503" s="1">
        <v>19063</v>
      </c>
      <c r="D503" s="48" t="s">
        <v>743</v>
      </c>
      <c r="E503" s="43">
        <f t="shared" si="29"/>
        <v>17793</v>
      </c>
      <c r="F503" s="33">
        <f t="shared" si="28"/>
        <v>12709</v>
      </c>
      <c r="G503" s="43"/>
      <c r="H503" s="33">
        <v>15759</v>
      </c>
      <c r="I503" s="35">
        <v>8.5</v>
      </c>
      <c r="J503" s="114">
        <v>19063</v>
      </c>
      <c r="K503" s="43">
        <f t="shared" si="33"/>
        <v>12709</v>
      </c>
      <c r="L503" s="43"/>
      <c r="M503" s="140"/>
      <c r="O503" s="113"/>
    </row>
    <row r="504" spans="1:15" x14ac:dyDescent="0.25">
      <c r="A504" s="29" t="s">
        <v>1004</v>
      </c>
      <c r="B504" s="28" t="s">
        <v>1005</v>
      </c>
      <c r="C504" s="1">
        <v>9131</v>
      </c>
      <c r="D504" s="48" t="s">
        <v>743</v>
      </c>
      <c r="E504" s="43">
        <f t="shared" si="29"/>
        <v>8523</v>
      </c>
      <c r="F504" s="33">
        <f t="shared" si="28"/>
        <v>6088</v>
      </c>
      <c r="G504" s="43"/>
      <c r="H504" s="33">
        <v>7549</v>
      </c>
      <c r="I504" s="35">
        <v>16.100000000000001</v>
      </c>
      <c r="J504" s="33">
        <v>9132</v>
      </c>
      <c r="K504" s="43">
        <f t="shared" si="33"/>
        <v>6088</v>
      </c>
      <c r="L504" s="43"/>
      <c r="M504" s="140"/>
      <c r="O504" s="113"/>
    </row>
    <row r="505" spans="1:15" x14ac:dyDescent="0.25">
      <c r="A505" s="29" t="s">
        <v>1006</v>
      </c>
      <c r="B505" s="28" t="s">
        <v>1007</v>
      </c>
      <c r="C505" s="1">
        <v>13804</v>
      </c>
      <c r="D505" s="48" t="s">
        <v>743</v>
      </c>
      <c r="E505" s="43">
        <f t="shared" si="29"/>
        <v>12884</v>
      </c>
      <c r="F505" s="33">
        <f t="shared" si="28"/>
        <v>9203</v>
      </c>
      <c r="G505" s="43"/>
      <c r="H505" s="33">
        <v>11412</v>
      </c>
      <c r="I505" s="35">
        <v>14.5</v>
      </c>
      <c r="J505" s="33">
        <v>13805</v>
      </c>
      <c r="K505" s="43">
        <f t="shared" si="33"/>
        <v>9203</v>
      </c>
      <c r="L505" s="43"/>
      <c r="M505" s="140"/>
      <c r="O505" s="113"/>
    </row>
    <row r="506" spans="1:15" x14ac:dyDescent="0.25">
      <c r="A506" s="29" t="s">
        <v>1008</v>
      </c>
      <c r="B506" s="28" t="s">
        <v>1009</v>
      </c>
      <c r="C506" s="1">
        <v>14165</v>
      </c>
      <c r="D506" s="48" t="s">
        <v>743</v>
      </c>
      <c r="E506" s="43">
        <f t="shared" si="29"/>
        <v>13222</v>
      </c>
      <c r="F506" s="33">
        <f t="shared" si="28"/>
        <v>9444</v>
      </c>
      <c r="G506" s="43"/>
      <c r="H506" s="33">
        <v>11710</v>
      </c>
      <c r="I506" s="35">
        <v>9.375</v>
      </c>
      <c r="J506" s="33">
        <v>14165</v>
      </c>
      <c r="K506" s="43">
        <f t="shared" si="33"/>
        <v>9444</v>
      </c>
      <c r="L506" s="43"/>
      <c r="M506" s="140"/>
      <c r="O506" s="113"/>
    </row>
    <row r="507" spans="1:15" x14ac:dyDescent="0.25">
      <c r="A507" s="29" t="s">
        <v>1010</v>
      </c>
      <c r="B507" s="28" t="s">
        <v>1011</v>
      </c>
      <c r="C507" s="1">
        <v>9268</v>
      </c>
      <c r="D507" s="48" t="s">
        <v>743</v>
      </c>
      <c r="E507" s="43">
        <f t="shared" si="29"/>
        <v>8651</v>
      </c>
      <c r="F507" s="33">
        <f t="shared" si="28"/>
        <v>6179</v>
      </c>
      <c r="G507" s="43"/>
      <c r="H507" s="33">
        <v>7662</v>
      </c>
      <c r="I507" s="35">
        <v>13.55</v>
      </c>
      <c r="J507" s="33">
        <v>9269</v>
      </c>
      <c r="K507" s="43">
        <f t="shared" si="33"/>
        <v>6179</v>
      </c>
      <c r="L507" s="43"/>
      <c r="M507" s="140"/>
      <c r="O507" s="113"/>
    </row>
    <row r="508" spans="1:15" x14ac:dyDescent="0.25">
      <c r="A508" s="29" t="s">
        <v>1012</v>
      </c>
      <c r="B508" s="28" t="s">
        <v>1013</v>
      </c>
      <c r="C508" s="1">
        <v>46543</v>
      </c>
      <c r="D508" s="48" t="s">
        <v>743</v>
      </c>
      <c r="E508" s="43">
        <f t="shared" si="29"/>
        <v>43441</v>
      </c>
      <c r="F508" s="33">
        <f t="shared" si="28"/>
        <v>31029</v>
      </c>
      <c r="G508" s="43"/>
      <c r="H508" s="33">
        <v>38476</v>
      </c>
      <c r="I508" s="35">
        <v>22.3</v>
      </c>
      <c r="J508" s="33">
        <v>46544</v>
      </c>
      <c r="K508" s="43">
        <f t="shared" si="33"/>
        <v>31029</v>
      </c>
      <c r="L508" s="43"/>
      <c r="M508" s="140"/>
      <c r="O508" s="113"/>
    </row>
    <row r="509" spans="1:15" x14ac:dyDescent="0.25">
      <c r="A509" s="29" t="s">
        <v>1014</v>
      </c>
      <c r="B509" s="28" t="s">
        <v>1015</v>
      </c>
      <c r="C509" s="1">
        <v>13397</v>
      </c>
      <c r="D509" s="48" t="s">
        <v>743</v>
      </c>
      <c r="E509" s="43">
        <f t="shared" si="29"/>
        <v>12503</v>
      </c>
      <c r="F509" s="33">
        <f t="shared" si="28"/>
        <v>8931</v>
      </c>
      <c r="G509" s="43"/>
      <c r="H509" s="33">
        <v>11075</v>
      </c>
      <c r="I509" s="35">
        <v>22.3</v>
      </c>
      <c r="J509" s="33">
        <v>13397</v>
      </c>
      <c r="K509" s="43">
        <f t="shared" si="33"/>
        <v>8931</v>
      </c>
      <c r="L509" s="43"/>
      <c r="M509" s="140"/>
      <c r="O509" s="113"/>
    </row>
    <row r="510" spans="1:15" x14ac:dyDescent="0.25">
      <c r="A510" s="29" t="s">
        <v>1016</v>
      </c>
      <c r="B510" s="28" t="s">
        <v>1017</v>
      </c>
      <c r="C510" s="1">
        <v>14647</v>
      </c>
      <c r="D510" s="48" t="s">
        <v>743</v>
      </c>
      <c r="E510" s="43">
        <f t="shared" si="29"/>
        <v>13671</v>
      </c>
      <c r="F510" s="33">
        <f t="shared" si="28"/>
        <v>9765</v>
      </c>
      <c r="G510" s="43"/>
      <c r="H510" s="33">
        <v>12109</v>
      </c>
      <c r="I510" s="35">
        <v>13.7</v>
      </c>
      <c r="J510" s="114">
        <v>14648</v>
      </c>
      <c r="K510" s="43">
        <f t="shared" si="33"/>
        <v>9765</v>
      </c>
      <c r="L510" s="43"/>
      <c r="M510" s="140"/>
      <c r="O510" s="113"/>
    </row>
    <row r="511" spans="1:15" x14ac:dyDescent="0.25">
      <c r="A511" s="29" t="s">
        <v>1018</v>
      </c>
      <c r="B511" s="28" t="s">
        <v>1019</v>
      </c>
      <c r="C511" s="1">
        <v>20306</v>
      </c>
      <c r="D511" s="48" t="s">
        <v>743</v>
      </c>
      <c r="E511" s="43">
        <f t="shared" si="29"/>
        <v>18953</v>
      </c>
      <c r="F511" s="33">
        <f t="shared" si="28"/>
        <v>13538</v>
      </c>
      <c r="G511" s="43"/>
      <c r="H511" s="33">
        <v>16787</v>
      </c>
      <c r="I511" s="35">
        <v>59.9</v>
      </c>
      <c r="J511" s="33">
        <v>20307</v>
      </c>
      <c r="K511" s="43">
        <f t="shared" si="33"/>
        <v>13538</v>
      </c>
      <c r="L511" s="43"/>
      <c r="M511" s="140"/>
      <c r="O511" s="113"/>
    </row>
    <row r="512" spans="1:15" x14ac:dyDescent="0.25">
      <c r="A512" s="29" t="s">
        <v>1020</v>
      </c>
      <c r="B512" s="28" t="s">
        <v>1021</v>
      </c>
      <c r="C512" s="1">
        <v>14864</v>
      </c>
      <c r="D512" s="48" t="s">
        <v>743</v>
      </c>
      <c r="E512" s="43">
        <f t="shared" si="29"/>
        <v>13874</v>
      </c>
      <c r="F512" s="33">
        <f t="shared" si="28"/>
        <v>9910</v>
      </c>
      <c r="G512" s="43"/>
      <c r="H512" s="33">
        <v>12288</v>
      </c>
      <c r="I512" s="35">
        <v>21</v>
      </c>
      <c r="J512" s="33">
        <v>14865</v>
      </c>
      <c r="K512" s="43">
        <f t="shared" si="33"/>
        <v>9910</v>
      </c>
      <c r="L512" s="43"/>
      <c r="M512" s="140"/>
      <c r="O512" s="113"/>
    </row>
    <row r="513" spans="1:15" x14ac:dyDescent="0.25">
      <c r="A513" s="29" t="s">
        <v>1022</v>
      </c>
      <c r="B513" s="28" t="s">
        <v>1023</v>
      </c>
      <c r="C513" s="1">
        <v>13466</v>
      </c>
      <c r="D513" s="48" t="s">
        <v>743</v>
      </c>
      <c r="E513" s="43">
        <f t="shared" si="29"/>
        <v>12568</v>
      </c>
      <c r="F513" s="33">
        <f t="shared" si="28"/>
        <v>8977</v>
      </c>
      <c r="G513" s="43"/>
      <c r="H513" s="33">
        <v>11132</v>
      </c>
      <c r="I513" s="35">
        <v>20.8</v>
      </c>
      <c r="J513" s="33">
        <v>13466</v>
      </c>
      <c r="K513" s="43">
        <f t="shared" si="33"/>
        <v>8977</v>
      </c>
      <c r="L513" s="43"/>
      <c r="M513" s="140"/>
      <c r="O513" s="113"/>
    </row>
    <row r="514" spans="1:15" x14ac:dyDescent="0.25">
      <c r="A514" s="29" t="s">
        <v>1024</v>
      </c>
      <c r="B514" s="28" t="s">
        <v>1025</v>
      </c>
      <c r="C514" s="1">
        <v>15950</v>
      </c>
      <c r="D514" s="48" t="s">
        <v>743</v>
      </c>
      <c r="E514" s="43">
        <f t="shared" si="29"/>
        <v>14888</v>
      </c>
      <c r="F514" s="33">
        <f t="shared" si="28"/>
        <v>10634</v>
      </c>
      <c r="G514" s="43"/>
      <c r="H514" s="33">
        <v>13186</v>
      </c>
      <c r="I514" s="35">
        <v>13.8</v>
      </c>
      <c r="J514" s="33">
        <v>15951</v>
      </c>
      <c r="K514" s="43">
        <f t="shared" si="33"/>
        <v>10634</v>
      </c>
      <c r="L514" s="43"/>
      <c r="M514" s="140"/>
      <c r="O514" s="113"/>
    </row>
    <row r="515" spans="1:15" x14ac:dyDescent="0.25">
      <c r="A515" s="29" t="s">
        <v>1026</v>
      </c>
      <c r="B515" s="28" t="s">
        <v>1027</v>
      </c>
      <c r="C515" s="1">
        <v>13671</v>
      </c>
      <c r="D515" s="48" t="s">
        <v>743</v>
      </c>
      <c r="E515" s="43">
        <f t="shared" si="29"/>
        <v>12761</v>
      </c>
      <c r="F515" s="33">
        <f t="shared" si="28"/>
        <v>9115</v>
      </c>
      <c r="G515" s="43"/>
      <c r="H515" s="33">
        <v>11302</v>
      </c>
      <c r="I515" s="35">
        <v>10.3</v>
      </c>
      <c r="J515" s="33">
        <v>13672</v>
      </c>
      <c r="K515" s="43">
        <f t="shared" si="33"/>
        <v>9115</v>
      </c>
      <c r="L515" s="43"/>
      <c r="M515" s="140"/>
      <c r="O515" s="113"/>
    </row>
    <row r="516" spans="1:15" x14ac:dyDescent="0.25">
      <c r="A516" s="29" t="s">
        <v>1028</v>
      </c>
      <c r="B516" s="28" t="s">
        <v>1029</v>
      </c>
      <c r="C516" s="1">
        <v>20355</v>
      </c>
      <c r="D516" s="48" t="s">
        <v>743</v>
      </c>
      <c r="E516" s="43">
        <f t="shared" si="29"/>
        <v>18998</v>
      </c>
      <c r="F516" s="33">
        <f t="shared" si="28"/>
        <v>13570</v>
      </c>
      <c r="G516" s="43"/>
      <c r="H516" s="33">
        <v>16827</v>
      </c>
      <c r="I516" s="35">
        <v>17.2</v>
      </c>
      <c r="J516" s="114">
        <v>20355</v>
      </c>
      <c r="K516" s="43">
        <f t="shared" si="33"/>
        <v>13570</v>
      </c>
      <c r="L516" s="43"/>
      <c r="M516" s="140"/>
      <c r="O516" s="113"/>
    </row>
    <row r="517" spans="1:15" x14ac:dyDescent="0.25">
      <c r="A517" s="29" t="s">
        <v>1030</v>
      </c>
      <c r="B517" s="28" t="s">
        <v>1031</v>
      </c>
      <c r="C517" s="1">
        <v>23925</v>
      </c>
      <c r="D517" s="48" t="s">
        <v>743</v>
      </c>
      <c r="E517" s="43">
        <f t="shared" si="29"/>
        <v>22330</v>
      </c>
      <c r="F517" s="33">
        <f t="shared" si="28"/>
        <v>15950</v>
      </c>
      <c r="G517" s="43"/>
      <c r="H517" s="33">
        <v>19778</v>
      </c>
      <c r="I517" s="35">
        <v>29</v>
      </c>
      <c r="J517" s="33">
        <v>23925</v>
      </c>
      <c r="K517" s="43">
        <f t="shared" si="33"/>
        <v>15950</v>
      </c>
      <c r="L517" s="43"/>
      <c r="M517" s="140"/>
      <c r="O517" s="113"/>
    </row>
    <row r="518" spans="1:15" x14ac:dyDescent="0.25">
      <c r="A518" s="29" t="s">
        <v>1032</v>
      </c>
      <c r="B518" s="28" t="s">
        <v>1033</v>
      </c>
      <c r="C518" s="1">
        <v>20868</v>
      </c>
      <c r="D518" s="48" t="s">
        <v>743</v>
      </c>
      <c r="E518" s="43">
        <f t="shared" si="29"/>
        <v>19477</v>
      </c>
      <c r="F518" s="33">
        <f t="shared" ref="F518:F581" si="34">IF(K518=0,"",K518)</f>
        <v>13912</v>
      </c>
      <c r="G518" s="43"/>
      <c r="H518" s="33">
        <v>17251</v>
      </c>
      <c r="I518" s="35">
        <v>31.3</v>
      </c>
      <c r="J518" s="33">
        <v>20868</v>
      </c>
      <c r="K518" s="43">
        <f t="shared" si="33"/>
        <v>13912</v>
      </c>
      <c r="L518" s="43"/>
      <c r="M518" s="140"/>
      <c r="O518" s="113"/>
    </row>
    <row r="519" spans="1:15" x14ac:dyDescent="0.25">
      <c r="A519" s="29" t="s">
        <v>1034</v>
      </c>
      <c r="B519" s="28" t="s">
        <v>1035</v>
      </c>
      <c r="C519" s="1">
        <v>21568</v>
      </c>
      <c r="D519" s="48" t="s">
        <v>743</v>
      </c>
      <c r="E519" s="43">
        <f t="shared" ref="E519:E582" si="35">IF(K519&lt;=0,"",K519*E$2)</f>
        <v>20131</v>
      </c>
      <c r="F519" s="33">
        <f t="shared" si="34"/>
        <v>14379</v>
      </c>
      <c r="G519" s="43"/>
      <c r="H519" s="33">
        <v>17830</v>
      </c>
      <c r="I519" s="35">
        <v>28.3</v>
      </c>
      <c r="J519" s="33">
        <v>21569</v>
      </c>
      <c r="K519" s="43">
        <f t="shared" si="33"/>
        <v>14379</v>
      </c>
      <c r="L519" s="43"/>
      <c r="M519" s="140"/>
      <c r="O519" s="113"/>
    </row>
    <row r="520" spans="1:15" x14ac:dyDescent="0.25">
      <c r="A520" s="29" t="s">
        <v>1036</v>
      </c>
      <c r="B520" s="28" t="s">
        <v>1037</v>
      </c>
      <c r="C520" s="1">
        <v>18070</v>
      </c>
      <c r="D520" s="48" t="s">
        <v>743</v>
      </c>
      <c r="E520" s="43">
        <f t="shared" si="35"/>
        <v>16866</v>
      </c>
      <c r="F520" s="33">
        <f t="shared" si="34"/>
        <v>12047</v>
      </c>
      <c r="G520" s="43"/>
      <c r="H520" s="33">
        <v>14938</v>
      </c>
      <c r="I520" s="35">
        <v>26.47</v>
      </c>
      <c r="J520" s="33">
        <v>18070</v>
      </c>
      <c r="K520" s="43">
        <f t="shared" si="33"/>
        <v>12047</v>
      </c>
      <c r="L520" s="43"/>
      <c r="M520" s="140"/>
      <c r="O520" s="113"/>
    </row>
    <row r="521" spans="1:15" x14ac:dyDescent="0.25">
      <c r="A521" s="29" t="s">
        <v>1038</v>
      </c>
      <c r="B521" s="28" t="s">
        <v>1039</v>
      </c>
      <c r="C521" s="1">
        <v>30312</v>
      </c>
      <c r="D521" s="48" t="s">
        <v>743</v>
      </c>
      <c r="E521" s="43">
        <f t="shared" si="35"/>
        <v>28291</v>
      </c>
      <c r="F521" s="33">
        <f t="shared" si="34"/>
        <v>20208</v>
      </c>
      <c r="G521" s="43"/>
      <c r="H521" s="33">
        <v>25058</v>
      </c>
      <c r="I521" s="35">
        <v>23.1</v>
      </c>
      <c r="J521" s="33">
        <v>30312</v>
      </c>
      <c r="K521" s="43">
        <f t="shared" si="33"/>
        <v>20208</v>
      </c>
      <c r="L521" s="43"/>
      <c r="M521" s="140"/>
      <c r="O521" s="113"/>
    </row>
    <row r="522" spans="1:15" x14ac:dyDescent="0.25">
      <c r="A522" s="29" t="s">
        <v>1040</v>
      </c>
      <c r="B522" s="28" t="s">
        <v>1041</v>
      </c>
      <c r="C522" s="1">
        <v>54211</v>
      </c>
      <c r="D522" s="48" t="s">
        <v>743</v>
      </c>
      <c r="E522" s="43">
        <f t="shared" si="35"/>
        <v>50597</v>
      </c>
      <c r="F522" s="33">
        <f t="shared" si="34"/>
        <v>36141</v>
      </c>
      <c r="G522" s="43"/>
      <c r="H522" s="33">
        <v>44815</v>
      </c>
      <c r="I522" s="35">
        <v>42.78</v>
      </c>
      <c r="J522" s="33">
        <v>54212</v>
      </c>
      <c r="K522" s="43">
        <f t="shared" si="33"/>
        <v>36141</v>
      </c>
      <c r="L522" s="43"/>
      <c r="M522" s="140"/>
      <c r="O522" s="113"/>
    </row>
    <row r="523" spans="1:15" x14ac:dyDescent="0.25">
      <c r="A523" s="29" t="s">
        <v>1042</v>
      </c>
      <c r="B523" s="28" t="s">
        <v>1043</v>
      </c>
      <c r="C523" s="1">
        <v>54203</v>
      </c>
      <c r="D523" s="48" t="s">
        <v>743</v>
      </c>
      <c r="E523" s="43">
        <f t="shared" si="35"/>
        <v>50589</v>
      </c>
      <c r="F523" s="33">
        <f t="shared" si="34"/>
        <v>36135</v>
      </c>
      <c r="G523" s="43"/>
      <c r="H523" s="33">
        <v>44808</v>
      </c>
      <c r="I523" s="35">
        <v>48</v>
      </c>
      <c r="J523" s="33">
        <v>54203</v>
      </c>
      <c r="K523" s="43">
        <f t="shared" si="33"/>
        <v>36135</v>
      </c>
      <c r="L523" s="43"/>
      <c r="M523" s="140"/>
      <c r="O523" s="113"/>
    </row>
    <row r="524" spans="1:15" x14ac:dyDescent="0.25">
      <c r="A524" s="29" t="s">
        <v>1044</v>
      </c>
      <c r="B524" s="28" t="s">
        <v>1045</v>
      </c>
      <c r="C524" s="1">
        <v>56251</v>
      </c>
      <c r="D524" s="48" t="s">
        <v>743</v>
      </c>
      <c r="E524" s="43">
        <f t="shared" si="35"/>
        <v>52501</v>
      </c>
      <c r="F524" s="33">
        <f t="shared" si="34"/>
        <v>37501</v>
      </c>
      <c r="G524" s="43"/>
      <c r="H524" s="33">
        <v>46501</v>
      </c>
      <c r="I524" s="35">
        <v>57.6</v>
      </c>
      <c r="J524" s="33">
        <v>56251</v>
      </c>
      <c r="K524" s="43">
        <f t="shared" si="33"/>
        <v>37501</v>
      </c>
      <c r="L524" s="43"/>
      <c r="M524" s="140"/>
      <c r="O524" s="113"/>
    </row>
    <row r="525" spans="1:15" x14ac:dyDescent="0.25">
      <c r="A525" s="29" t="s">
        <v>1046</v>
      </c>
      <c r="B525" s="28" t="s">
        <v>1047</v>
      </c>
      <c r="C525" s="1">
        <v>81681</v>
      </c>
      <c r="D525" s="48" t="s">
        <v>743</v>
      </c>
      <c r="E525" s="43">
        <f t="shared" si="35"/>
        <v>76236</v>
      </c>
      <c r="F525" s="33">
        <f t="shared" si="34"/>
        <v>54454</v>
      </c>
      <c r="G525" s="43"/>
      <c r="H525" s="33">
        <v>67523</v>
      </c>
      <c r="I525" s="35">
        <v>57.6</v>
      </c>
      <c r="J525" s="33">
        <v>81681</v>
      </c>
      <c r="K525" s="43">
        <f t="shared" si="33"/>
        <v>54454</v>
      </c>
      <c r="L525" s="43"/>
      <c r="M525" s="140"/>
      <c r="O525" s="113"/>
    </row>
    <row r="526" spans="1:15" x14ac:dyDescent="0.25">
      <c r="A526" s="29" t="s">
        <v>1048</v>
      </c>
      <c r="B526" s="28" t="s">
        <v>1049</v>
      </c>
      <c r="C526" s="1">
        <v>97212</v>
      </c>
      <c r="D526" s="48" t="s">
        <v>743</v>
      </c>
      <c r="E526" s="43">
        <f t="shared" si="35"/>
        <v>90731</v>
      </c>
      <c r="F526" s="33">
        <f t="shared" si="34"/>
        <v>64808</v>
      </c>
      <c r="G526" s="43"/>
      <c r="H526" s="33">
        <v>80362</v>
      </c>
      <c r="I526" s="35">
        <v>83.2</v>
      </c>
      <c r="J526" s="33">
        <v>97212</v>
      </c>
      <c r="K526" s="43">
        <f t="shared" si="33"/>
        <v>64808</v>
      </c>
      <c r="L526" s="43"/>
      <c r="M526" s="140"/>
      <c r="O526" s="113"/>
    </row>
    <row r="527" spans="1:15" x14ac:dyDescent="0.25">
      <c r="A527" s="29" t="s">
        <v>1050</v>
      </c>
      <c r="B527" s="28" t="s">
        <v>1051</v>
      </c>
      <c r="C527" s="1">
        <v>109529</v>
      </c>
      <c r="D527" s="48" t="s">
        <v>743</v>
      </c>
      <c r="E527" s="43">
        <f t="shared" si="35"/>
        <v>102227</v>
      </c>
      <c r="F527" s="33">
        <f t="shared" si="34"/>
        <v>73019</v>
      </c>
      <c r="G527" s="43"/>
      <c r="H527" s="33">
        <v>90544</v>
      </c>
      <c r="I527" s="35">
        <v>127.877</v>
      </c>
      <c r="J527" s="33">
        <v>109529</v>
      </c>
      <c r="K527" s="43">
        <f t="shared" si="33"/>
        <v>73019</v>
      </c>
      <c r="L527" s="43"/>
      <c r="M527" s="140"/>
      <c r="O527" s="113"/>
    </row>
    <row r="528" spans="1:15" x14ac:dyDescent="0.25">
      <c r="A528" s="29" t="s">
        <v>1052</v>
      </c>
      <c r="B528" s="28" t="s">
        <v>1053</v>
      </c>
      <c r="C528" s="1">
        <v>23631</v>
      </c>
      <c r="D528" s="48" t="s">
        <v>743</v>
      </c>
      <c r="E528" s="43">
        <f t="shared" si="35"/>
        <v>22056</v>
      </c>
      <c r="F528" s="33">
        <f t="shared" si="34"/>
        <v>15754</v>
      </c>
      <c r="G528" s="43"/>
      <c r="H528" s="33">
        <v>19535</v>
      </c>
      <c r="I528" s="35">
        <v>0</v>
      </c>
      <c r="J528" s="114">
        <v>23631</v>
      </c>
      <c r="K528" s="43">
        <f t="shared" si="33"/>
        <v>15754</v>
      </c>
      <c r="L528" s="43"/>
      <c r="M528" s="140"/>
      <c r="O528" s="113"/>
    </row>
    <row r="529" spans="1:15" ht="15.75" thickBot="1" x14ac:dyDescent="0.3">
      <c r="A529" s="29" t="s">
        <v>159</v>
      </c>
      <c r="B529" s="48"/>
      <c r="D529" s="31"/>
      <c r="E529" s="43" t="str">
        <f t="shared" si="35"/>
        <v/>
      </c>
      <c r="F529" s="33" t="str">
        <f t="shared" si="34"/>
        <v/>
      </c>
      <c r="G529" s="43"/>
      <c r="H529" s="58"/>
      <c r="J529" s="114" t="s">
        <v>159</v>
      </c>
      <c r="K529" s="43"/>
      <c r="L529" s="43"/>
      <c r="M529" s="140"/>
      <c r="O529" s="113"/>
    </row>
    <row r="530" spans="1:15" x14ac:dyDescent="0.25">
      <c r="A530" s="29" t="s">
        <v>159</v>
      </c>
      <c r="B530" s="50"/>
      <c r="D530" s="31" t="s">
        <v>163</v>
      </c>
      <c r="E530" s="43" t="str">
        <f t="shared" si="35"/>
        <v/>
      </c>
      <c r="F530" s="33" t="str">
        <f t="shared" si="34"/>
        <v/>
      </c>
      <c r="G530" s="43"/>
      <c r="H530" s="58" t="s">
        <v>995</v>
      </c>
      <c r="J530" s="114" t="s">
        <v>159</v>
      </c>
      <c r="K530" s="43"/>
      <c r="L530" s="43"/>
      <c r="M530" s="140"/>
      <c r="O530" s="113"/>
    </row>
    <row r="531" spans="1:15" x14ac:dyDescent="0.25">
      <c r="A531" s="29" t="s">
        <v>159</v>
      </c>
      <c r="B531" s="37" t="s">
        <v>997</v>
      </c>
      <c r="D531" s="31" t="s">
        <v>617</v>
      </c>
      <c r="E531" s="43" t="str">
        <f t="shared" si="35"/>
        <v/>
      </c>
      <c r="F531" s="33" t="str">
        <f t="shared" si="34"/>
        <v/>
      </c>
      <c r="G531" s="43"/>
      <c r="H531" s="63" t="s">
        <v>1054</v>
      </c>
      <c r="J531" s="114" t="s">
        <v>159</v>
      </c>
      <c r="K531" s="43"/>
      <c r="L531" s="43"/>
      <c r="M531" s="140"/>
      <c r="O531" s="113"/>
    </row>
    <row r="532" spans="1:15" x14ac:dyDescent="0.25">
      <c r="A532" s="29" t="s">
        <v>159</v>
      </c>
      <c r="B532" s="37" t="s">
        <v>1055</v>
      </c>
      <c r="D532" s="31"/>
      <c r="E532" s="43" t="str">
        <f t="shared" si="35"/>
        <v/>
      </c>
      <c r="F532" s="33" t="str">
        <f t="shared" si="34"/>
        <v/>
      </c>
      <c r="G532" s="43"/>
      <c r="H532" s="55" t="s">
        <v>241</v>
      </c>
      <c r="I532" s="35" t="s">
        <v>242</v>
      </c>
      <c r="J532" s="114" t="s">
        <v>159</v>
      </c>
      <c r="K532" s="43"/>
      <c r="L532" s="43"/>
      <c r="M532" s="140"/>
      <c r="O532" s="113"/>
    </row>
    <row r="533" spans="1:15" x14ac:dyDescent="0.25">
      <c r="A533" s="23" t="s">
        <v>73</v>
      </c>
      <c r="B533" s="38"/>
      <c r="D533" s="31" t="s">
        <v>243</v>
      </c>
      <c r="E533" s="43" t="str">
        <f t="shared" si="35"/>
        <v/>
      </c>
      <c r="F533" s="33" t="str">
        <f t="shared" si="34"/>
        <v/>
      </c>
      <c r="G533" s="43"/>
      <c r="H533" s="55" t="s">
        <v>244</v>
      </c>
      <c r="I533" s="35" t="s">
        <v>245</v>
      </c>
      <c r="J533" s="114" t="s">
        <v>159</v>
      </c>
      <c r="K533" s="43"/>
      <c r="L533" s="43"/>
      <c r="M533" s="140"/>
      <c r="O533" s="113"/>
    </row>
    <row r="534" spans="1:15" x14ac:dyDescent="0.25">
      <c r="A534" s="29" t="s">
        <v>1056</v>
      </c>
      <c r="B534" s="28" t="s">
        <v>1057</v>
      </c>
      <c r="C534" s="1">
        <v>7460</v>
      </c>
      <c r="D534" s="48" t="s">
        <v>743</v>
      </c>
      <c r="E534" s="43">
        <f t="shared" si="35"/>
        <v>6962</v>
      </c>
      <c r="F534" s="33">
        <f t="shared" si="34"/>
        <v>4973</v>
      </c>
      <c r="G534" s="43"/>
      <c r="H534" s="33">
        <v>6167</v>
      </c>
      <c r="I534" s="35">
        <v>7.9</v>
      </c>
      <c r="J534" s="33">
        <v>7460</v>
      </c>
      <c r="K534" s="43">
        <f t="shared" ref="K534:K539" si="36">H534/1.24</f>
        <v>4973</v>
      </c>
      <c r="L534" s="43"/>
      <c r="M534" s="140"/>
      <c r="O534" s="113"/>
    </row>
    <row r="535" spans="1:15" x14ac:dyDescent="0.25">
      <c r="A535" s="29" t="s">
        <v>1058</v>
      </c>
      <c r="B535" s="28" t="s">
        <v>1059</v>
      </c>
      <c r="C535" s="1">
        <v>12997</v>
      </c>
      <c r="D535" s="48" t="s">
        <v>743</v>
      </c>
      <c r="E535" s="43">
        <f t="shared" si="35"/>
        <v>12131</v>
      </c>
      <c r="F535" s="33">
        <f t="shared" si="34"/>
        <v>8665</v>
      </c>
      <c r="G535" s="43"/>
      <c r="H535" s="33">
        <v>10745</v>
      </c>
      <c r="I535" s="35">
        <v>12.3</v>
      </c>
      <c r="J535" s="33">
        <v>12998</v>
      </c>
      <c r="K535" s="43">
        <f t="shared" si="36"/>
        <v>8665</v>
      </c>
      <c r="L535" s="43"/>
      <c r="M535" s="140"/>
      <c r="O535" s="113"/>
    </row>
    <row r="536" spans="1:15" x14ac:dyDescent="0.25">
      <c r="A536" s="29" t="s">
        <v>1060</v>
      </c>
      <c r="B536" s="28" t="s">
        <v>1061</v>
      </c>
      <c r="C536" s="1">
        <v>34899</v>
      </c>
      <c r="D536" s="48" t="s">
        <v>743</v>
      </c>
      <c r="E536" s="43">
        <f t="shared" si="35"/>
        <v>32572</v>
      </c>
      <c r="F536" s="33">
        <f t="shared" si="34"/>
        <v>23266</v>
      </c>
      <c r="G536" s="43"/>
      <c r="H536" s="33">
        <v>28850</v>
      </c>
      <c r="I536" s="35">
        <v>24.37</v>
      </c>
      <c r="J536" s="33">
        <v>34899</v>
      </c>
      <c r="K536" s="43">
        <f t="shared" si="36"/>
        <v>23266</v>
      </c>
      <c r="L536" s="43"/>
      <c r="M536" s="140"/>
      <c r="O536" s="113"/>
    </row>
    <row r="537" spans="1:15" x14ac:dyDescent="0.25">
      <c r="A537" s="29" t="s">
        <v>1062</v>
      </c>
      <c r="B537" s="28" t="s">
        <v>1063</v>
      </c>
      <c r="C537" s="1">
        <v>8407</v>
      </c>
      <c r="D537" s="48" t="s">
        <v>743</v>
      </c>
      <c r="E537" s="43">
        <f t="shared" si="35"/>
        <v>7847</v>
      </c>
      <c r="F537" s="33">
        <f t="shared" si="34"/>
        <v>5605</v>
      </c>
      <c r="G537" s="43"/>
      <c r="H537" s="33">
        <v>6950</v>
      </c>
      <c r="I537" s="35">
        <v>8.8000000000000007</v>
      </c>
      <c r="J537" s="33">
        <v>8407</v>
      </c>
      <c r="K537" s="43">
        <f t="shared" si="36"/>
        <v>5605</v>
      </c>
      <c r="L537" s="43"/>
      <c r="M537" s="140"/>
      <c r="O537" s="113"/>
    </row>
    <row r="538" spans="1:15" x14ac:dyDescent="0.25">
      <c r="A538" s="29" t="s">
        <v>1064</v>
      </c>
      <c r="B538" s="28" t="s">
        <v>1065</v>
      </c>
      <c r="C538" s="1">
        <v>19969</v>
      </c>
      <c r="D538" s="48" t="s">
        <v>743</v>
      </c>
      <c r="E538" s="43">
        <f t="shared" si="35"/>
        <v>18638</v>
      </c>
      <c r="F538" s="33">
        <f t="shared" si="34"/>
        <v>13313</v>
      </c>
      <c r="G538" s="43"/>
      <c r="H538" s="33">
        <v>16508</v>
      </c>
      <c r="I538" s="35">
        <v>16.100000000000001</v>
      </c>
      <c r="J538" s="33">
        <v>19969</v>
      </c>
      <c r="K538" s="43">
        <f t="shared" si="36"/>
        <v>13313</v>
      </c>
      <c r="L538" s="43"/>
      <c r="M538" s="140"/>
      <c r="O538" s="113"/>
    </row>
    <row r="539" spans="1:15" x14ac:dyDescent="0.25">
      <c r="A539" s="29" t="s">
        <v>1066</v>
      </c>
      <c r="B539" s="28" t="s">
        <v>1067</v>
      </c>
      <c r="C539" s="1">
        <v>137879</v>
      </c>
      <c r="D539" s="48" t="s">
        <v>743</v>
      </c>
      <c r="E539" s="43">
        <f t="shared" si="35"/>
        <v>128687</v>
      </c>
      <c r="F539" s="33">
        <f t="shared" si="34"/>
        <v>91919</v>
      </c>
      <c r="G539" s="43"/>
      <c r="H539" s="33">
        <v>113980</v>
      </c>
      <c r="I539" s="35">
        <v>38.4</v>
      </c>
      <c r="J539" s="33">
        <v>137879</v>
      </c>
      <c r="K539" s="43">
        <f t="shared" si="36"/>
        <v>91919</v>
      </c>
      <c r="L539" s="43"/>
      <c r="M539" s="140"/>
      <c r="O539" s="113"/>
    </row>
    <row r="540" spans="1:15" x14ac:dyDescent="0.25">
      <c r="A540" s="29" t="s">
        <v>159</v>
      </c>
      <c r="B540" s="48"/>
      <c r="D540" s="31" t="s">
        <v>160</v>
      </c>
      <c r="E540" s="43" t="str">
        <f t="shared" si="35"/>
        <v/>
      </c>
      <c r="F540" s="33" t="str">
        <f t="shared" si="34"/>
        <v/>
      </c>
      <c r="G540" s="43"/>
      <c r="H540" s="66" t="s">
        <v>165</v>
      </c>
      <c r="J540" s="114" t="s">
        <v>159</v>
      </c>
      <c r="K540" s="43"/>
      <c r="L540" s="43"/>
      <c r="M540" s="140"/>
      <c r="O540" s="113"/>
    </row>
    <row r="541" spans="1:15" ht="15.75" thickBot="1" x14ac:dyDescent="0.3">
      <c r="A541" s="29" t="s">
        <v>159</v>
      </c>
      <c r="B541" s="48"/>
      <c r="D541" s="31" t="s">
        <v>163</v>
      </c>
      <c r="E541" s="43" t="str">
        <f t="shared" si="35"/>
        <v/>
      </c>
      <c r="F541" s="33" t="str">
        <f t="shared" si="34"/>
        <v/>
      </c>
      <c r="G541" s="43"/>
      <c r="H541" s="58" t="s">
        <v>735</v>
      </c>
      <c r="J541" s="114" t="s">
        <v>159</v>
      </c>
      <c r="K541" s="43"/>
      <c r="L541" s="43"/>
      <c r="M541" s="140"/>
      <c r="O541" s="113"/>
    </row>
    <row r="542" spans="1:15" x14ac:dyDescent="0.25">
      <c r="A542" s="29" t="s">
        <v>159</v>
      </c>
      <c r="B542" s="30"/>
      <c r="D542" s="31" t="s">
        <v>617</v>
      </c>
      <c r="E542" s="43" t="str">
        <f t="shared" si="35"/>
        <v/>
      </c>
      <c r="F542" s="33" t="str">
        <f t="shared" si="34"/>
        <v/>
      </c>
      <c r="G542" s="43"/>
      <c r="H542" s="45" t="s">
        <v>1068</v>
      </c>
      <c r="J542" s="114" t="s">
        <v>159</v>
      </c>
      <c r="K542" s="43"/>
      <c r="L542" s="43"/>
      <c r="M542" s="140"/>
      <c r="O542" s="113"/>
    </row>
    <row r="543" spans="1:15" x14ac:dyDescent="0.25">
      <c r="A543" s="29" t="s">
        <v>159</v>
      </c>
      <c r="B543" s="37" t="s">
        <v>1069</v>
      </c>
      <c r="D543" s="31" t="s">
        <v>1070</v>
      </c>
      <c r="E543" s="43" t="str">
        <f t="shared" si="35"/>
        <v/>
      </c>
      <c r="F543" s="33" t="str">
        <f t="shared" si="34"/>
        <v/>
      </c>
      <c r="G543" s="43"/>
      <c r="H543" s="63" t="s">
        <v>1071</v>
      </c>
      <c r="J543" s="114" t="s">
        <v>159</v>
      </c>
      <c r="K543" s="43"/>
      <c r="L543" s="43"/>
      <c r="M543" s="140"/>
      <c r="O543" s="113"/>
    </row>
    <row r="544" spans="1:15" x14ac:dyDescent="0.25">
      <c r="A544" s="29" t="s">
        <v>159</v>
      </c>
      <c r="B544" s="37" t="s">
        <v>1072</v>
      </c>
      <c r="D544" s="31"/>
      <c r="E544" s="43" t="str">
        <f t="shared" si="35"/>
        <v/>
      </c>
      <c r="F544" s="33" t="str">
        <f t="shared" si="34"/>
        <v/>
      </c>
      <c r="G544" s="43"/>
      <c r="H544" s="55" t="s">
        <v>241</v>
      </c>
      <c r="I544" s="35" t="s">
        <v>242</v>
      </c>
      <c r="J544" s="114" t="s">
        <v>159</v>
      </c>
      <c r="K544" s="43"/>
      <c r="L544" s="43"/>
      <c r="M544" s="140"/>
      <c r="O544" s="113"/>
    </row>
    <row r="545" spans="1:15" ht="15.75" thickBot="1" x14ac:dyDescent="0.3">
      <c r="A545" s="23" t="s">
        <v>73</v>
      </c>
      <c r="B545" s="67" t="s">
        <v>1073</v>
      </c>
      <c r="D545" s="31" t="s">
        <v>243</v>
      </c>
      <c r="E545" s="43" t="str">
        <f t="shared" si="35"/>
        <v/>
      </c>
      <c r="F545" s="33" t="str">
        <f t="shared" si="34"/>
        <v/>
      </c>
      <c r="G545" s="43"/>
      <c r="H545" s="55" t="s">
        <v>244</v>
      </c>
      <c r="I545" s="35" t="s">
        <v>245</v>
      </c>
      <c r="J545" s="114" t="s">
        <v>159</v>
      </c>
      <c r="K545" s="43"/>
      <c r="L545" s="43"/>
      <c r="M545" s="140"/>
      <c r="O545" s="113"/>
    </row>
    <row r="546" spans="1:15" x14ac:dyDescent="0.25">
      <c r="A546" s="29" t="s">
        <v>1074</v>
      </c>
      <c r="B546" s="28" t="s">
        <v>1075</v>
      </c>
      <c r="C546" s="1">
        <v>69760</v>
      </c>
      <c r="D546" s="48" t="s">
        <v>743</v>
      </c>
      <c r="E546" s="43">
        <f t="shared" si="35"/>
        <v>65110</v>
      </c>
      <c r="F546" s="33">
        <f t="shared" si="34"/>
        <v>46507</v>
      </c>
      <c r="G546" s="43"/>
      <c r="H546" s="33">
        <v>57669</v>
      </c>
      <c r="I546" s="35">
        <v>86</v>
      </c>
      <c r="J546" s="33">
        <v>69761</v>
      </c>
      <c r="K546" s="43">
        <f t="shared" ref="K546:K568" si="37">H546/1.24</f>
        <v>46507</v>
      </c>
      <c r="L546" s="43"/>
      <c r="M546" s="140"/>
      <c r="O546" s="113"/>
    </row>
    <row r="547" spans="1:15" x14ac:dyDescent="0.25">
      <c r="A547" s="29" t="s">
        <v>1076</v>
      </c>
      <c r="B547" s="28" t="s">
        <v>1077</v>
      </c>
      <c r="C547" s="1">
        <v>103392</v>
      </c>
      <c r="D547" s="48" t="s">
        <v>743</v>
      </c>
      <c r="E547" s="43">
        <f t="shared" si="35"/>
        <v>96499</v>
      </c>
      <c r="F547" s="33">
        <f t="shared" si="34"/>
        <v>68928</v>
      </c>
      <c r="G547" s="43"/>
      <c r="H547" s="33">
        <v>85471</v>
      </c>
      <c r="I547" s="35">
        <v>158.4</v>
      </c>
      <c r="J547" s="33">
        <v>103392</v>
      </c>
      <c r="K547" s="43">
        <f t="shared" si="37"/>
        <v>68928</v>
      </c>
      <c r="L547" s="43"/>
      <c r="M547" s="140"/>
      <c r="O547" s="113"/>
    </row>
    <row r="548" spans="1:15" x14ac:dyDescent="0.25">
      <c r="A548" s="29" t="s">
        <v>1078</v>
      </c>
      <c r="B548" s="28" t="s">
        <v>1079</v>
      </c>
      <c r="C548" s="1">
        <v>102045</v>
      </c>
      <c r="D548" s="48" t="s">
        <v>743</v>
      </c>
      <c r="E548" s="43">
        <f t="shared" si="35"/>
        <v>95243</v>
      </c>
      <c r="F548" s="33">
        <f t="shared" si="34"/>
        <v>68031</v>
      </c>
      <c r="G548" s="43"/>
      <c r="H548" s="33">
        <v>84358</v>
      </c>
      <c r="I548" s="35">
        <v>207</v>
      </c>
      <c r="J548" s="33">
        <v>102046</v>
      </c>
      <c r="K548" s="43">
        <f t="shared" si="37"/>
        <v>68031</v>
      </c>
      <c r="L548" s="43"/>
      <c r="M548" s="140"/>
      <c r="O548" s="113"/>
    </row>
    <row r="549" spans="1:15" x14ac:dyDescent="0.25">
      <c r="A549" s="29" t="s">
        <v>1080</v>
      </c>
      <c r="B549" s="28" t="s">
        <v>1081</v>
      </c>
      <c r="C549" s="1">
        <v>8418</v>
      </c>
      <c r="D549" s="48" t="s">
        <v>743</v>
      </c>
      <c r="E549" s="43">
        <f t="shared" si="35"/>
        <v>7857</v>
      </c>
      <c r="F549" s="33">
        <f t="shared" si="34"/>
        <v>5612</v>
      </c>
      <c r="G549" s="43"/>
      <c r="H549" s="33">
        <v>6959</v>
      </c>
      <c r="I549" s="35">
        <v>9</v>
      </c>
      <c r="J549" s="33">
        <v>8418</v>
      </c>
      <c r="K549" s="43">
        <f t="shared" si="37"/>
        <v>5612</v>
      </c>
      <c r="L549" s="43"/>
      <c r="M549" s="140"/>
      <c r="O549" s="113"/>
    </row>
    <row r="550" spans="1:15" x14ac:dyDescent="0.25">
      <c r="A550" s="29" t="s">
        <v>1082</v>
      </c>
      <c r="B550" s="28" t="s">
        <v>1083</v>
      </c>
      <c r="C550" s="1">
        <v>9780</v>
      </c>
      <c r="D550" s="48" t="s">
        <v>743</v>
      </c>
      <c r="E550" s="43">
        <f t="shared" si="35"/>
        <v>9128</v>
      </c>
      <c r="F550" s="33">
        <f t="shared" si="34"/>
        <v>6520</v>
      </c>
      <c r="G550" s="43"/>
      <c r="H550" s="33">
        <v>8085</v>
      </c>
      <c r="I550" s="35">
        <v>13.5</v>
      </c>
      <c r="J550" s="33">
        <v>9780</v>
      </c>
      <c r="K550" s="43">
        <f t="shared" si="37"/>
        <v>6520</v>
      </c>
      <c r="L550" s="43"/>
      <c r="M550" s="140"/>
      <c r="O550" s="113"/>
    </row>
    <row r="551" spans="1:15" x14ac:dyDescent="0.25">
      <c r="A551" s="29" t="s">
        <v>1084</v>
      </c>
      <c r="B551" s="28" t="s">
        <v>1085</v>
      </c>
      <c r="C551" s="1">
        <v>12053</v>
      </c>
      <c r="D551" s="48" t="s">
        <v>743</v>
      </c>
      <c r="E551" s="43">
        <f t="shared" si="35"/>
        <v>11249</v>
      </c>
      <c r="F551" s="33">
        <f t="shared" si="34"/>
        <v>8035</v>
      </c>
      <c r="G551" s="43"/>
      <c r="H551" s="33">
        <v>9964</v>
      </c>
      <c r="I551" s="35">
        <v>16.2</v>
      </c>
      <c r="J551" s="33">
        <v>12053</v>
      </c>
      <c r="K551" s="43">
        <f t="shared" si="37"/>
        <v>8035</v>
      </c>
      <c r="L551" s="43"/>
      <c r="M551" s="140"/>
      <c r="O551" s="113"/>
    </row>
    <row r="552" spans="1:15" x14ac:dyDescent="0.25">
      <c r="A552" s="29" t="s">
        <v>1086</v>
      </c>
      <c r="B552" s="28" t="s">
        <v>1087</v>
      </c>
      <c r="C552" s="1">
        <v>12225</v>
      </c>
      <c r="D552" s="48" t="s">
        <v>743</v>
      </c>
      <c r="E552" s="43">
        <f t="shared" si="35"/>
        <v>11410</v>
      </c>
      <c r="F552" s="33">
        <f t="shared" si="34"/>
        <v>8150</v>
      </c>
      <c r="G552" s="43"/>
      <c r="H552" s="33">
        <v>10106</v>
      </c>
      <c r="I552" s="35">
        <v>18</v>
      </c>
      <c r="J552" s="33">
        <v>12225</v>
      </c>
      <c r="K552" s="43">
        <f t="shared" si="37"/>
        <v>8150</v>
      </c>
      <c r="L552" s="43"/>
      <c r="M552" s="140"/>
      <c r="O552" s="113"/>
    </row>
    <row r="553" spans="1:15" x14ac:dyDescent="0.25">
      <c r="A553" s="29" t="s">
        <v>1088</v>
      </c>
      <c r="B553" s="28" t="s">
        <v>1089</v>
      </c>
      <c r="C553" s="1">
        <v>4827</v>
      </c>
      <c r="D553" s="48" t="s">
        <v>743</v>
      </c>
      <c r="E553" s="43">
        <f t="shared" si="35"/>
        <v>4507</v>
      </c>
      <c r="F553" s="33">
        <f t="shared" si="34"/>
        <v>3219</v>
      </c>
      <c r="G553" s="43"/>
      <c r="H553" s="33">
        <v>3991</v>
      </c>
      <c r="I553" s="35">
        <v>4.08</v>
      </c>
      <c r="J553" s="33">
        <v>4828</v>
      </c>
      <c r="K553" s="43">
        <f t="shared" si="37"/>
        <v>3219</v>
      </c>
      <c r="L553" s="43"/>
      <c r="M553" s="140"/>
      <c r="O553" s="113"/>
    </row>
    <row r="554" spans="1:15" x14ac:dyDescent="0.25">
      <c r="A554" s="29" t="s">
        <v>1090</v>
      </c>
      <c r="B554" s="28" t="s">
        <v>1091</v>
      </c>
      <c r="C554" s="1">
        <v>6355</v>
      </c>
      <c r="D554" s="48" t="s">
        <v>743</v>
      </c>
      <c r="E554" s="43">
        <f t="shared" si="35"/>
        <v>5932</v>
      </c>
      <c r="F554" s="33">
        <f t="shared" si="34"/>
        <v>4237</v>
      </c>
      <c r="G554" s="43"/>
      <c r="H554" s="33">
        <v>5254</v>
      </c>
      <c r="I554" s="35">
        <v>4.62</v>
      </c>
      <c r="J554" s="33">
        <v>6356</v>
      </c>
      <c r="K554" s="43">
        <f t="shared" si="37"/>
        <v>4237</v>
      </c>
      <c r="L554" s="43"/>
      <c r="M554" s="140"/>
      <c r="O554" s="113"/>
    </row>
    <row r="555" spans="1:15" x14ac:dyDescent="0.25">
      <c r="A555" s="29" t="s">
        <v>1092</v>
      </c>
      <c r="B555" s="28" t="s">
        <v>1093</v>
      </c>
      <c r="C555" s="1">
        <v>5700</v>
      </c>
      <c r="D555" s="48" t="s">
        <v>743</v>
      </c>
      <c r="E555" s="43">
        <f t="shared" si="35"/>
        <v>5320</v>
      </c>
      <c r="F555" s="33">
        <f t="shared" si="34"/>
        <v>3800</v>
      </c>
      <c r="G555" s="43"/>
      <c r="H555" s="33">
        <v>4712</v>
      </c>
      <c r="I555" s="35">
        <v>5.16</v>
      </c>
      <c r="J555" s="33">
        <v>5700</v>
      </c>
      <c r="K555" s="43">
        <f t="shared" si="37"/>
        <v>3800</v>
      </c>
      <c r="L555" s="43"/>
      <c r="M555" s="140"/>
      <c r="O555" s="113"/>
    </row>
    <row r="556" spans="1:15" x14ac:dyDescent="0.25">
      <c r="A556" s="29" t="s">
        <v>1094</v>
      </c>
      <c r="B556" s="28" t="s">
        <v>1095</v>
      </c>
      <c r="C556" s="1">
        <v>6189</v>
      </c>
      <c r="D556" s="48" t="s">
        <v>743</v>
      </c>
      <c r="E556" s="43">
        <f t="shared" si="35"/>
        <v>5778</v>
      </c>
      <c r="F556" s="33">
        <f t="shared" si="34"/>
        <v>4127</v>
      </c>
      <c r="G556" s="43"/>
      <c r="H556" s="33">
        <v>5117</v>
      </c>
      <c r="I556" s="35">
        <v>5.75</v>
      </c>
      <c r="J556" s="33">
        <v>6190</v>
      </c>
      <c r="K556" s="43">
        <f t="shared" si="37"/>
        <v>4127</v>
      </c>
      <c r="L556" s="43"/>
      <c r="M556" s="140"/>
      <c r="O556" s="113"/>
    </row>
    <row r="557" spans="1:15" x14ac:dyDescent="0.25">
      <c r="A557" s="29" t="s">
        <v>1096</v>
      </c>
      <c r="B557" s="28" t="s">
        <v>1097</v>
      </c>
      <c r="C557" s="1">
        <v>9220</v>
      </c>
      <c r="D557" s="48" t="s">
        <v>743</v>
      </c>
      <c r="E557" s="43">
        <f t="shared" si="35"/>
        <v>8606</v>
      </c>
      <c r="F557" s="33">
        <f t="shared" si="34"/>
        <v>6147</v>
      </c>
      <c r="G557" s="43"/>
      <c r="H557" s="33">
        <v>7622</v>
      </c>
      <c r="I557" s="35">
        <v>4</v>
      </c>
      <c r="J557" s="33">
        <v>9220</v>
      </c>
      <c r="K557" s="43">
        <f t="shared" si="37"/>
        <v>6147</v>
      </c>
      <c r="L557" s="43"/>
      <c r="M557" s="140"/>
      <c r="O557" s="113"/>
    </row>
    <row r="558" spans="1:15" x14ac:dyDescent="0.25">
      <c r="A558" s="29" t="s">
        <v>1098</v>
      </c>
      <c r="B558" s="28" t="s">
        <v>1099</v>
      </c>
      <c r="C558" s="1">
        <v>7914</v>
      </c>
      <c r="D558" s="48" t="s">
        <v>743</v>
      </c>
      <c r="E558" s="43">
        <f t="shared" si="35"/>
        <v>7388</v>
      </c>
      <c r="F558" s="33">
        <f t="shared" si="34"/>
        <v>5277</v>
      </c>
      <c r="G558" s="43"/>
      <c r="H558" s="33">
        <v>6543</v>
      </c>
      <c r="I558" s="35">
        <v>6</v>
      </c>
      <c r="J558" s="33">
        <v>7915</v>
      </c>
      <c r="K558" s="43">
        <f t="shared" si="37"/>
        <v>5277</v>
      </c>
      <c r="L558" s="43"/>
      <c r="M558" s="140"/>
      <c r="O558" s="113"/>
    </row>
    <row r="559" spans="1:15" x14ac:dyDescent="0.25">
      <c r="A559" s="29" t="s">
        <v>1100</v>
      </c>
      <c r="B559" s="28" t="s">
        <v>1101</v>
      </c>
      <c r="C559" s="1">
        <v>9629</v>
      </c>
      <c r="D559" s="48" t="s">
        <v>743</v>
      </c>
      <c r="E559" s="43">
        <f t="shared" si="35"/>
        <v>8987</v>
      </c>
      <c r="F559" s="33">
        <f t="shared" si="34"/>
        <v>6419</v>
      </c>
      <c r="G559" s="43"/>
      <c r="H559" s="33">
        <v>7960</v>
      </c>
      <c r="I559" s="35">
        <v>6.96</v>
      </c>
      <c r="J559" s="33">
        <v>9629</v>
      </c>
      <c r="K559" s="43">
        <f t="shared" si="37"/>
        <v>6419</v>
      </c>
      <c r="L559" s="43"/>
      <c r="M559" s="140"/>
      <c r="O559" s="113"/>
    </row>
    <row r="560" spans="1:15" x14ac:dyDescent="0.25">
      <c r="A560" s="29" t="s">
        <v>1102</v>
      </c>
      <c r="B560" s="28" t="s">
        <v>1103</v>
      </c>
      <c r="C560" s="1">
        <v>9786</v>
      </c>
      <c r="D560" s="48" t="s">
        <v>743</v>
      </c>
      <c r="E560" s="43">
        <f t="shared" si="35"/>
        <v>9134</v>
      </c>
      <c r="F560" s="33">
        <f t="shared" si="34"/>
        <v>6524</v>
      </c>
      <c r="G560" s="43"/>
      <c r="H560" s="33">
        <v>8090</v>
      </c>
      <c r="I560" s="35">
        <v>4</v>
      </c>
      <c r="J560" s="33">
        <v>9786</v>
      </c>
      <c r="K560" s="43">
        <f t="shared" si="37"/>
        <v>6524</v>
      </c>
      <c r="L560" s="43"/>
      <c r="M560" s="140"/>
      <c r="O560" s="113"/>
    </row>
    <row r="561" spans="1:15" x14ac:dyDescent="0.25">
      <c r="A561" s="29" t="s">
        <v>1104</v>
      </c>
      <c r="B561" s="28" t="s">
        <v>1105</v>
      </c>
      <c r="C561" s="1">
        <v>6647</v>
      </c>
      <c r="D561" s="48" t="s">
        <v>743</v>
      </c>
      <c r="E561" s="43">
        <f t="shared" si="35"/>
        <v>6203</v>
      </c>
      <c r="F561" s="33">
        <f t="shared" si="34"/>
        <v>4431</v>
      </c>
      <c r="G561" s="43"/>
      <c r="H561" s="33">
        <v>5495</v>
      </c>
      <c r="I561" s="35">
        <v>6.26</v>
      </c>
      <c r="J561" s="33">
        <v>6647</v>
      </c>
      <c r="K561" s="43">
        <f t="shared" si="37"/>
        <v>4431</v>
      </c>
      <c r="L561" s="43"/>
      <c r="M561" s="140"/>
      <c r="O561" s="113"/>
    </row>
    <row r="562" spans="1:15" x14ac:dyDescent="0.25">
      <c r="A562" s="29" t="s">
        <v>1106</v>
      </c>
      <c r="B562" s="28" t="s">
        <v>1107</v>
      </c>
      <c r="C562" s="1">
        <v>8374</v>
      </c>
      <c r="D562" s="48" t="s">
        <v>743</v>
      </c>
      <c r="E562" s="43">
        <f t="shared" si="35"/>
        <v>7816</v>
      </c>
      <c r="F562" s="33">
        <f t="shared" si="34"/>
        <v>5583</v>
      </c>
      <c r="G562" s="43"/>
      <c r="H562" s="33">
        <v>6923</v>
      </c>
      <c r="I562" s="35">
        <v>8.5</v>
      </c>
      <c r="J562" s="33">
        <v>8375</v>
      </c>
      <c r="K562" s="43">
        <f t="shared" si="37"/>
        <v>5583</v>
      </c>
      <c r="L562" s="43"/>
      <c r="M562" s="140"/>
      <c r="O562" s="113"/>
    </row>
    <row r="563" spans="1:15" x14ac:dyDescent="0.25">
      <c r="A563" s="29" t="s">
        <v>1108</v>
      </c>
      <c r="B563" s="28" t="s">
        <v>1109</v>
      </c>
      <c r="C563" s="1">
        <v>6629</v>
      </c>
      <c r="D563" s="48" t="s">
        <v>743</v>
      </c>
      <c r="E563" s="43">
        <f t="shared" si="35"/>
        <v>6187</v>
      </c>
      <c r="F563" s="33">
        <f t="shared" si="34"/>
        <v>4419</v>
      </c>
      <c r="G563" s="43"/>
      <c r="H563" s="33">
        <v>5480</v>
      </c>
      <c r="I563" s="35">
        <v>6.96</v>
      </c>
      <c r="J563" s="33">
        <v>6629</v>
      </c>
      <c r="K563" s="43">
        <f t="shared" si="37"/>
        <v>4419</v>
      </c>
      <c r="L563" s="43"/>
      <c r="M563" s="140"/>
      <c r="O563" s="113"/>
    </row>
    <row r="564" spans="1:15" x14ac:dyDescent="0.25">
      <c r="A564" s="29" t="s">
        <v>1110</v>
      </c>
      <c r="B564" s="28" t="s">
        <v>1111</v>
      </c>
      <c r="C564" s="1">
        <v>88</v>
      </c>
      <c r="D564" s="48" t="s">
        <v>743</v>
      </c>
      <c r="E564" s="43">
        <f t="shared" si="35"/>
        <v>83</v>
      </c>
      <c r="F564" s="33">
        <f t="shared" si="34"/>
        <v>59</v>
      </c>
      <c r="G564" s="43"/>
      <c r="H564" s="33">
        <v>73</v>
      </c>
      <c r="I564" s="35">
        <v>0.12</v>
      </c>
      <c r="J564" s="33">
        <v>88</v>
      </c>
      <c r="K564" s="43">
        <f t="shared" si="37"/>
        <v>59</v>
      </c>
      <c r="L564" s="43"/>
      <c r="M564" s="140"/>
      <c r="O564" s="113"/>
    </row>
    <row r="565" spans="1:15" x14ac:dyDescent="0.25">
      <c r="A565" s="29" t="s">
        <v>1112</v>
      </c>
      <c r="B565" s="28" t="s">
        <v>1113</v>
      </c>
      <c r="C565" s="1">
        <v>174</v>
      </c>
      <c r="D565" s="48" t="s">
        <v>743</v>
      </c>
      <c r="E565" s="43">
        <f t="shared" si="35"/>
        <v>162</v>
      </c>
      <c r="F565" s="33">
        <f t="shared" si="34"/>
        <v>116</v>
      </c>
      <c r="G565" s="43"/>
      <c r="H565" s="33">
        <v>144</v>
      </c>
      <c r="I565" s="35">
        <v>0.12</v>
      </c>
      <c r="J565" s="33">
        <v>174</v>
      </c>
      <c r="K565" s="43">
        <f t="shared" si="37"/>
        <v>116</v>
      </c>
      <c r="L565" s="43"/>
      <c r="M565" s="140"/>
      <c r="O565" s="113"/>
    </row>
    <row r="566" spans="1:15" x14ac:dyDescent="0.25">
      <c r="A566" s="29" t="s">
        <v>1114</v>
      </c>
      <c r="B566" s="28" t="s">
        <v>1115</v>
      </c>
      <c r="C566" s="1">
        <v>116</v>
      </c>
      <c r="D566" s="48" t="s">
        <v>743</v>
      </c>
      <c r="E566" s="43">
        <f t="shared" si="35"/>
        <v>108</v>
      </c>
      <c r="F566" s="33">
        <f t="shared" si="34"/>
        <v>77</v>
      </c>
      <c r="G566" s="43"/>
      <c r="H566" s="33">
        <v>96</v>
      </c>
      <c r="I566" s="35">
        <v>0.12</v>
      </c>
      <c r="J566" s="33">
        <v>116</v>
      </c>
      <c r="K566" s="43">
        <f t="shared" si="37"/>
        <v>77</v>
      </c>
      <c r="L566" s="43"/>
      <c r="M566" s="140"/>
      <c r="O566" s="113"/>
    </row>
    <row r="567" spans="1:15" x14ac:dyDescent="0.25">
      <c r="A567" s="29" t="s">
        <v>1116</v>
      </c>
      <c r="B567" s="28" t="s">
        <v>1117</v>
      </c>
      <c r="C567" s="1">
        <v>235</v>
      </c>
      <c r="D567" s="48" t="s">
        <v>743</v>
      </c>
      <c r="E567" s="43">
        <f t="shared" si="35"/>
        <v>220</v>
      </c>
      <c r="F567" s="33">
        <f t="shared" si="34"/>
        <v>157</v>
      </c>
      <c r="G567" s="43"/>
      <c r="H567" s="33">
        <v>195</v>
      </c>
      <c r="I567" s="35">
        <v>0.12</v>
      </c>
      <c r="J567" s="33">
        <v>236</v>
      </c>
      <c r="K567" s="43">
        <f t="shared" si="37"/>
        <v>157</v>
      </c>
      <c r="L567" s="43"/>
      <c r="M567" s="140"/>
      <c r="O567" s="113"/>
    </row>
    <row r="568" spans="1:15" x14ac:dyDescent="0.25">
      <c r="A568" s="29" t="s">
        <v>1118</v>
      </c>
      <c r="B568" s="28" t="s">
        <v>1119</v>
      </c>
      <c r="C568" s="1">
        <v>575</v>
      </c>
      <c r="D568" s="48" t="s">
        <v>743</v>
      </c>
      <c r="E568" s="43">
        <f t="shared" si="35"/>
        <v>538</v>
      </c>
      <c r="F568" s="33">
        <f t="shared" si="34"/>
        <v>384</v>
      </c>
      <c r="G568" s="43"/>
      <c r="H568" s="33">
        <v>476</v>
      </c>
      <c r="I568" s="35">
        <v>0.12</v>
      </c>
      <c r="J568" s="33">
        <v>576</v>
      </c>
      <c r="K568" s="43">
        <f t="shared" si="37"/>
        <v>384</v>
      </c>
      <c r="L568" s="43"/>
      <c r="M568" s="140"/>
      <c r="O568" s="113"/>
    </row>
    <row r="569" spans="1:15" ht="15.75" thickBot="1" x14ac:dyDescent="0.3">
      <c r="A569" s="29" t="s">
        <v>159</v>
      </c>
      <c r="B569" s="48"/>
      <c r="E569" s="43" t="str">
        <f t="shared" si="35"/>
        <v/>
      </c>
      <c r="F569" s="33" t="str">
        <f t="shared" si="34"/>
        <v/>
      </c>
      <c r="G569" s="43"/>
      <c r="H569" s="56"/>
      <c r="J569" s="33" t="s">
        <v>159</v>
      </c>
      <c r="K569" s="43"/>
      <c r="L569" s="43"/>
      <c r="M569" s="140"/>
      <c r="O569" s="113"/>
    </row>
    <row r="570" spans="1:15" x14ac:dyDescent="0.25">
      <c r="A570" s="29" t="s">
        <v>159</v>
      </c>
      <c r="B570" s="30"/>
      <c r="E570" s="43" t="str">
        <f t="shared" si="35"/>
        <v/>
      </c>
      <c r="F570" s="33" t="str">
        <f t="shared" si="34"/>
        <v/>
      </c>
      <c r="G570" s="43"/>
      <c r="J570" s="114" t="s">
        <v>159</v>
      </c>
      <c r="K570" s="43"/>
      <c r="L570" s="43"/>
      <c r="M570" s="140"/>
      <c r="O570" s="113"/>
    </row>
    <row r="571" spans="1:15" ht="15.75" thickBot="1" x14ac:dyDescent="0.3">
      <c r="A571" s="29" t="s">
        <v>159</v>
      </c>
      <c r="B571" s="37" t="s">
        <v>1120</v>
      </c>
      <c r="E571" s="43" t="str">
        <f t="shared" si="35"/>
        <v/>
      </c>
      <c r="F571" s="33" t="str">
        <f t="shared" si="34"/>
        <v/>
      </c>
      <c r="G571" s="43"/>
      <c r="J571" s="114" t="s">
        <v>159</v>
      </c>
      <c r="K571" s="43"/>
      <c r="L571" s="43"/>
      <c r="M571" s="140"/>
      <c r="O571" s="113"/>
    </row>
    <row r="572" spans="1:15" x14ac:dyDescent="0.25">
      <c r="A572" s="29" t="s">
        <v>159</v>
      </c>
      <c r="B572" s="37" t="s">
        <v>1121</v>
      </c>
      <c r="D572" s="31"/>
      <c r="E572" s="43" t="str">
        <f t="shared" si="35"/>
        <v/>
      </c>
      <c r="F572" s="33" t="str">
        <f t="shared" si="34"/>
        <v/>
      </c>
      <c r="G572" s="43"/>
      <c r="H572" s="54" t="s">
        <v>241</v>
      </c>
      <c r="I572" s="35" t="s">
        <v>242</v>
      </c>
      <c r="J572" s="114" t="s">
        <v>159</v>
      </c>
      <c r="K572" s="43"/>
      <c r="L572" s="43"/>
      <c r="M572" s="140"/>
      <c r="O572" s="113"/>
    </row>
    <row r="573" spans="1:15" x14ac:dyDescent="0.25">
      <c r="A573" s="23" t="s">
        <v>73</v>
      </c>
      <c r="B573" s="38" t="s">
        <v>165</v>
      </c>
      <c r="D573" s="31" t="s">
        <v>243</v>
      </c>
      <c r="E573" s="43" t="str">
        <f t="shared" si="35"/>
        <v/>
      </c>
      <c r="F573" s="33" t="str">
        <f t="shared" si="34"/>
        <v/>
      </c>
      <c r="G573" s="43"/>
      <c r="H573" s="55" t="s">
        <v>244</v>
      </c>
      <c r="I573" s="35" t="s">
        <v>245</v>
      </c>
      <c r="J573" s="114" t="s">
        <v>159</v>
      </c>
      <c r="K573" s="43"/>
      <c r="L573" s="43"/>
      <c r="M573" s="140"/>
      <c r="O573" s="113"/>
    </row>
    <row r="574" spans="1:15" x14ac:dyDescent="0.25">
      <c r="A574" s="29" t="s">
        <v>1122</v>
      </c>
      <c r="B574" s="28" t="s">
        <v>1123</v>
      </c>
      <c r="C574" s="1">
        <v>10462</v>
      </c>
      <c r="D574" s="48" t="s">
        <v>743</v>
      </c>
      <c r="E574" s="43">
        <f t="shared" si="35"/>
        <v>9765</v>
      </c>
      <c r="F574" s="33">
        <f t="shared" si="34"/>
        <v>6975</v>
      </c>
      <c r="G574" s="43"/>
      <c r="H574" s="33">
        <v>8649</v>
      </c>
      <c r="I574" s="35">
        <v>16.7</v>
      </c>
      <c r="J574" s="33">
        <v>10462</v>
      </c>
      <c r="K574" s="43">
        <f>H574/1.24</f>
        <v>6975</v>
      </c>
      <c r="L574" s="43"/>
      <c r="M574" s="140"/>
      <c r="O574" s="113"/>
    </row>
    <row r="575" spans="1:15" x14ac:dyDescent="0.25">
      <c r="A575" s="29" t="s">
        <v>1124</v>
      </c>
      <c r="B575" s="28" t="s">
        <v>1125</v>
      </c>
      <c r="C575" s="1">
        <v>16201</v>
      </c>
      <c r="D575" s="48" t="s">
        <v>743</v>
      </c>
      <c r="E575" s="43">
        <f t="shared" si="35"/>
        <v>15121</v>
      </c>
      <c r="F575" s="33">
        <f t="shared" si="34"/>
        <v>10801</v>
      </c>
      <c r="G575" s="43"/>
      <c r="H575" s="33">
        <v>13393</v>
      </c>
      <c r="I575" s="35">
        <v>24.08</v>
      </c>
      <c r="J575" s="33">
        <v>16201</v>
      </c>
      <c r="K575" s="43">
        <f>H575/1.24</f>
        <v>10801</v>
      </c>
      <c r="L575" s="43"/>
      <c r="M575" s="140"/>
      <c r="O575" s="113"/>
    </row>
    <row r="576" spans="1:15" x14ac:dyDescent="0.25">
      <c r="A576" s="29" t="s">
        <v>1126</v>
      </c>
      <c r="B576" s="28" t="s">
        <v>1127</v>
      </c>
      <c r="C576" s="1">
        <v>12641</v>
      </c>
      <c r="D576" s="48" t="s">
        <v>743</v>
      </c>
      <c r="E576" s="43">
        <f t="shared" si="35"/>
        <v>11798</v>
      </c>
      <c r="F576" s="33">
        <f t="shared" si="34"/>
        <v>8427</v>
      </c>
      <c r="G576" s="43"/>
      <c r="H576" s="33">
        <v>10450</v>
      </c>
      <c r="I576" s="35">
        <v>18.600000000000001</v>
      </c>
      <c r="J576" s="33">
        <v>12641</v>
      </c>
      <c r="K576" s="43">
        <f>H576/1.24</f>
        <v>8427</v>
      </c>
      <c r="L576" s="43"/>
      <c r="M576" s="140"/>
      <c r="O576" s="113"/>
    </row>
    <row r="577" spans="1:15" x14ac:dyDescent="0.25">
      <c r="A577" s="29" t="s">
        <v>1128</v>
      </c>
      <c r="B577" s="28" t="s">
        <v>1129</v>
      </c>
      <c r="C577" s="1">
        <v>18901</v>
      </c>
      <c r="D577" s="48" t="s">
        <v>743</v>
      </c>
      <c r="E577" s="43">
        <f t="shared" si="35"/>
        <v>17641</v>
      </c>
      <c r="F577" s="33">
        <f t="shared" si="34"/>
        <v>12601</v>
      </c>
      <c r="G577" s="43"/>
      <c r="H577" s="33">
        <v>15625</v>
      </c>
      <c r="I577" s="35">
        <v>26.8</v>
      </c>
      <c r="J577" s="33">
        <v>18901</v>
      </c>
      <c r="K577" s="43">
        <f>H577/1.24</f>
        <v>12601</v>
      </c>
      <c r="L577" s="43"/>
      <c r="M577" s="140"/>
      <c r="O577" s="113"/>
    </row>
    <row r="578" spans="1:15" x14ac:dyDescent="0.25">
      <c r="A578" s="29" t="s">
        <v>159</v>
      </c>
      <c r="E578" s="43" t="str">
        <f t="shared" si="35"/>
        <v/>
      </c>
      <c r="F578" s="33" t="str">
        <f t="shared" si="34"/>
        <v/>
      </c>
      <c r="G578" s="43"/>
      <c r="J578" s="114" t="s">
        <v>159</v>
      </c>
      <c r="K578" s="43"/>
      <c r="L578" s="43"/>
      <c r="M578" s="140"/>
      <c r="O578" s="113"/>
    </row>
    <row r="579" spans="1:15" x14ac:dyDescent="0.25">
      <c r="A579" s="29" t="s">
        <v>159</v>
      </c>
      <c r="B579" s="48"/>
      <c r="D579" s="31" t="s">
        <v>160</v>
      </c>
      <c r="E579" s="43" t="str">
        <f t="shared" si="35"/>
        <v/>
      </c>
      <c r="F579" s="33" t="str">
        <f t="shared" si="34"/>
        <v/>
      </c>
      <c r="G579" s="43"/>
      <c r="H579" s="62" t="s">
        <v>731</v>
      </c>
      <c r="I579" s="35" t="s">
        <v>732</v>
      </c>
      <c r="J579" s="114" t="s">
        <v>159</v>
      </c>
      <c r="K579" s="43"/>
      <c r="L579" s="43"/>
      <c r="M579" s="140"/>
      <c r="O579" s="113"/>
    </row>
    <row r="580" spans="1:15" x14ac:dyDescent="0.25">
      <c r="A580" s="29" t="s">
        <v>159</v>
      </c>
      <c r="B580" s="48"/>
      <c r="D580" s="31" t="s">
        <v>163</v>
      </c>
      <c r="E580" s="43" t="str">
        <f t="shared" si="35"/>
        <v/>
      </c>
      <c r="F580" s="33" t="str">
        <f t="shared" si="34"/>
        <v/>
      </c>
      <c r="G580" s="43"/>
      <c r="H580" s="58" t="s">
        <v>961</v>
      </c>
      <c r="I580" s="35" t="s">
        <v>735</v>
      </c>
      <c r="J580" s="114" t="s">
        <v>159</v>
      </c>
      <c r="K580" s="43"/>
      <c r="L580" s="43"/>
      <c r="M580" s="140"/>
      <c r="O580" s="113"/>
    </row>
    <row r="581" spans="1:15" ht="15.75" thickBot="1" x14ac:dyDescent="0.3">
      <c r="A581" s="29" t="s">
        <v>159</v>
      </c>
      <c r="B581" s="48"/>
      <c r="D581" s="31" t="s">
        <v>166</v>
      </c>
      <c r="E581" s="43" t="str">
        <f t="shared" si="35"/>
        <v/>
      </c>
      <c r="F581" s="33" t="str">
        <f t="shared" si="34"/>
        <v/>
      </c>
      <c r="G581" s="43"/>
      <c r="H581" s="58" t="s">
        <v>1130</v>
      </c>
      <c r="J581" s="114" t="s">
        <v>159</v>
      </c>
      <c r="K581" s="43"/>
      <c r="L581" s="43"/>
      <c r="M581" s="140"/>
      <c r="O581" s="113"/>
    </row>
    <row r="582" spans="1:15" x14ac:dyDescent="0.25">
      <c r="A582" s="29" t="s">
        <v>159</v>
      </c>
      <c r="B582" s="50"/>
      <c r="D582" s="31" t="s">
        <v>617</v>
      </c>
      <c r="E582" s="43" t="str">
        <f t="shared" si="35"/>
        <v/>
      </c>
      <c r="F582" s="33" t="str">
        <f t="shared" ref="F582:F645" si="38">IF(K582=0,"",K582)</f>
        <v/>
      </c>
      <c r="G582" s="43"/>
      <c r="H582" s="58" t="s">
        <v>1131</v>
      </c>
      <c r="J582" s="114" t="s">
        <v>159</v>
      </c>
      <c r="K582" s="43"/>
      <c r="L582" s="43"/>
      <c r="M582" s="140"/>
      <c r="O582" s="113"/>
    </row>
    <row r="583" spans="1:15" x14ac:dyDescent="0.25">
      <c r="A583" s="29" t="s">
        <v>159</v>
      </c>
      <c r="B583" s="37" t="s">
        <v>1132</v>
      </c>
      <c r="D583" s="31" t="s">
        <v>168</v>
      </c>
      <c r="E583" s="43" t="str">
        <f t="shared" ref="E583:E646" si="39">IF(K583&lt;=0,"",K583*E$2)</f>
        <v/>
      </c>
      <c r="F583" s="33" t="str">
        <f t="shared" si="38"/>
        <v/>
      </c>
      <c r="G583" s="43"/>
      <c r="H583" s="63" t="s">
        <v>169</v>
      </c>
      <c r="J583" s="114" t="s">
        <v>159</v>
      </c>
      <c r="K583" s="43"/>
      <c r="L583" s="43"/>
      <c r="M583" s="140"/>
      <c r="O583" s="113"/>
    </row>
    <row r="584" spans="1:15" x14ac:dyDescent="0.25">
      <c r="A584" s="29" t="s">
        <v>159</v>
      </c>
      <c r="B584" s="38" t="s">
        <v>740</v>
      </c>
      <c r="D584" s="31"/>
      <c r="E584" s="43" t="str">
        <f t="shared" si="39"/>
        <v/>
      </c>
      <c r="F584" s="33" t="str">
        <f t="shared" si="38"/>
        <v/>
      </c>
      <c r="G584" s="43"/>
      <c r="H584" s="55" t="s">
        <v>241</v>
      </c>
      <c r="I584" s="35" t="s">
        <v>242</v>
      </c>
      <c r="J584" s="114" t="s">
        <v>159</v>
      </c>
      <c r="K584" s="43"/>
      <c r="L584" s="43"/>
      <c r="M584" s="140"/>
      <c r="O584" s="113"/>
    </row>
    <row r="585" spans="1:15" x14ac:dyDescent="0.25">
      <c r="A585" s="23" t="s">
        <v>73</v>
      </c>
      <c r="B585" s="38" t="s">
        <v>165</v>
      </c>
      <c r="D585" s="31" t="s">
        <v>243</v>
      </c>
      <c r="E585" s="43" t="str">
        <f t="shared" si="39"/>
        <v/>
      </c>
      <c r="F585" s="33" t="str">
        <f t="shared" si="38"/>
        <v/>
      </c>
      <c r="G585" s="43"/>
      <c r="H585" s="55" t="s">
        <v>244</v>
      </c>
      <c r="I585" s="35" t="s">
        <v>245</v>
      </c>
      <c r="J585" s="114" t="s">
        <v>159</v>
      </c>
      <c r="K585" s="43"/>
      <c r="L585" s="43"/>
      <c r="M585" s="140"/>
      <c r="O585" s="113"/>
    </row>
    <row r="586" spans="1:15" x14ac:dyDescent="0.25">
      <c r="A586" s="29" t="s">
        <v>1133</v>
      </c>
      <c r="B586" s="28" t="s">
        <v>1134</v>
      </c>
      <c r="C586" s="1">
        <v>131</v>
      </c>
      <c r="D586" s="48" t="s">
        <v>172</v>
      </c>
      <c r="E586" s="43">
        <f t="shared" si="39"/>
        <v>123</v>
      </c>
      <c r="F586" s="33">
        <f t="shared" si="38"/>
        <v>88</v>
      </c>
      <c r="G586" s="43"/>
      <c r="H586" s="33">
        <v>109</v>
      </c>
      <c r="I586" s="35">
        <v>0.28799999999999998</v>
      </c>
      <c r="J586" s="114">
        <v>132</v>
      </c>
      <c r="K586" s="43">
        <f t="shared" ref="K586:K599" si="40">H586/1.24</f>
        <v>88</v>
      </c>
      <c r="L586" s="43"/>
      <c r="M586" s="140"/>
      <c r="O586" s="113"/>
    </row>
    <row r="587" spans="1:15" x14ac:dyDescent="0.25">
      <c r="A587" s="29" t="s">
        <v>1135</v>
      </c>
      <c r="B587" s="28" t="s">
        <v>1136</v>
      </c>
      <c r="C587" s="1">
        <v>188</v>
      </c>
      <c r="D587" s="48" t="s">
        <v>172</v>
      </c>
      <c r="E587" s="43">
        <f t="shared" si="39"/>
        <v>176</v>
      </c>
      <c r="F587" s="33">
        <f t="shared" si="38"/>
        <v>126</v>
      </c>
      <c r="G587" s="43"/>
      <c r="H587" s="33">
        <v>156</v>
      </c>
      <c r="I587" s="35">
        <v>0.51200000000000001</v>
      </c>
      <c r="J587" s="33">
        <v>189</v>
      </c>
      <c r="K587" s="43">
        <f t="shared" si="40"/>
        <v>126</v>
      </c>
      <c r="L587" s="43"/>
      <c r="M587" s="140"/>
      <c r="O587" s="113"/>
    </row>
    <row r="588" spans="1:15" x14ac:dyDescent="0.25">
      <c r="A588" s="29" t="s">
        <v>1137</v>
      </c>
      <c r="B588" s="28" t="s">
        <v>1138</v>
      </c>
      <c r="C588" s="1">
        <v>240</v>
      </c>
      <c r="D588" s="48" t="s">
        <v>172</v>
      </c>
      <c r="E588" s="43">
        <f t="shared" si="39"/>
        <v>224</v>
      </c>
      <c r="F588" s="33">
        <f t="shared" si="38"/>
        <v>160</v>
      </c>
      <c r="G588" s="43"/>
      <c r="H588" s="33">
        <v>199</v>
      </c>
      <c r="I588" s="35">
        <v>0.8</v>
      </c>
      <c r="J588" s="33">
        <v>241</v>
      </c>
      <c r="K588" s="43">
        <f t="shared" si="40"/>
        <v>160</v>
      </c>
      <c r="L588" s="43"/>
      <c r="M588" s="140"/>
      <c r="O588" s="113"/>
    </row>
    <row r="589" spans="1:15" x14ac:dyDescent="0.25">
      <c r="A589" s="29" t="s">
        <v>1139</v>
      </c>
      <c r="B589" s="28" t="s">
        <v>1140</v>
      </c>
      <c r="C589" s="1">
        <v>325</v>
      </c>
      <c r="D589" s="48" t="s">
        <v>172</v>
      </c>
      <c r="E589" s="43">
        <f t="shared" si="39"/>
        <v>304</v>
      </c>
      <c r="F589" s="33">
        <f t="shared" si="38"/>
        <v>217</v>
      </c>
      <c r="G589" s="43"/>
      <c r="H589" s="33">
        <v>269</v>
      </c>
      <c r="I589" s="35">
        <v>1.1499999999999999</v>
      </c>
      <c r="J589" s="33">
        <v>325</v>
      </c>
      <c r="K589" s="43">
        <f t="shared" si="40"/>
        <v>217</v>
      </c>
      <c r="L589" s="43"/>
      <c r="M589" s="140"/>
      <c r="O589" s="113"/>
    </row>
    <row r="590" spans="1:15" x14ac:dyDescent="0.25">
      <c r="A590" s="29" t="s">
        <v>1141</v>
      </c>
      <c r="B590" s="28" t="s">
        <v>1142</v>
      </c>
      <c r="C590" s="1">
        <v>440</v>
      </c>
      <c r="D590" s="48" t="s">
        <v>172</v>
      </c>
      <c r="E590" s="43">
        <f t="shared" si="39"/>
        <v>412</v>
      </c>
      <c r="F590" s="33">
        <f t="shared" si="38"/>
        <v>294</v>
      </c>
      <c r="G590" s="43"/>
      <c r="H590" s="33">
        <v>364</v>
      </c>
      <c r="I590" s="35">
        <v>1.57</v>
      </c>
      <c r="J590" s="33">
        <v>440</v>
      </c>
      <c r="K590" s="43">
        <f t="shared" si="40"/>
        <v>294</v>
      </c>
      <c r="L590" s="43"/>
      <c r="M590" s="140"/>
      <c r="O590" s="113"/>
    </row>
    <row r="591" spans="1:15" x14ac:dyDescent="0.25">
      <c r="A591" s="29" t="s">
        <v>1143</v>
      </c>
      <c r="B591" s="28" t="s">
        <v>1144</v>
      </c>
      <c r="C591" s="1">
        <v>534</v>
      </c>
      <c r="D591" s="48" t="s">
        <v>172</v>
      </c>
      <c r="E591" s="43">
        <f t="shared" si="39"/>
        <v>498</v>
      </c>
      <c r="F591" s="33">
        <f t="shared" si="38"/>
        <v>356</v>
      </c>
      <c r="G591" s="43"/>
      <c r="H591" s="33">
        <v>442</v>
      </c>
      <c r="I591" s="35">
        <v>2.0499999999999998</v>
      </c>
      <c r="J591" s="33">
        <v>535</v>
      </c>
      <c r="K591" s="43">
        <f t="shared" si="40"/>
        <v>356</v>
      </c>
      <c r="L591" s="43"/>
      <c r="M591" s="140"/>
      <c r="O591" s="113"/>
    </row>
    <row r="592" spans="1:15" x14ac:dyDescent="0.25">
      <c r="A592" s="29" t="s">
        <v>1145</v>
      </c>
      <c r="B592" s="28" t="s">
        <v>1146</v>
      </c>
      <c r="C592" s="1">
        <v>834</v>
      </c>
      <c r="D592" s="48" t="s">
        <v>172</v>
      </c>
      <c r="E592" s="43">
        <f t="shared" si="39"/>
        <v>778</v>
      </c>
      <c r="F592" s="33">
        <f t="shared" si="38"/>
        <v>556</v>
      </c>
      <c r="G592" s="43"/>
      <c r="H592" s="33">
        <v>690</v>
      </c>
      <c r="I592" s="35">
        <v>3.2</v>
      </c>
      <c r="J592" s="33">
        <v>835</v>
      </c>
      <c r="K592" s="43">
        <f t="shared" si="40"/>
        <v>556</v>
      </c>
      <c r="L592" s="43"/>
      <c r="M592" s="140"/>
      <c r="O592" s="113"/>
    </row>
    <row r="593" spans="1:15" x14ac:dyDescent="0.25">
      <c r="A593" s="29" t="s">
        <v>1147</v>
      </c>
      <c r="B593" s="28" t="s">
        <v>1148</v>
      </c>
      <c r="C593" s="1">
        <v>1330</v>
      </c>
      <c r="D593" s="48" t="s">
        <v>172</v>
      </c>
      <c r="E593" s="43">
        <f t="shared" si="39"/>
        <v>1242</v>
      </c>
      <c r="F593" s="33">
        <f t="shared" si="38"/>
        <v>887</v>
      </c>
      <c r="G593" s="43"/>
      <c r="H593" s="33">
        <v>1100</v>
      </c>
      <c r="I593" s="35">
        <v>5</v>
      </c>
      <c r="J593" s="33">
        <v>1331</v>
      </c>
      <c r="K593" s="43">
        <f t="shared" si="40"/>
        <v>887</v>
      </c>
      <c r="L593" s="43"/>
      <c r="M593" s="140"/>
      <c r="O593" s="113"/>
    </row>
    <row r="594" spans="1:15" x14ac:dyDescent="0.25">
      <c r="A594" s="29" t="s">
        <v>1149</v>
      </c>
      <c r="B594" s="28" t="s">
        <v>1150</v>
      </c>
      <c r="C594" s="1">
        <v>2645</v>
      </c>
      <c r="D594" s="48" t="s">
        <v>172</v>
      </c>
      <c r="E594" s="43">
        <f t="shared" si="39"/>
        <v>2470</v>
      </c>
      <c r="F594" s="33">
        <f t="shared" si="38"/>
        <v>1764</v>
      </c>
      <c r="G594" s="43"/>
      <c r="H594" s="33">
        <v>2187</v>
      </c>
      <c r="I594" s="35">
        <v>7.21</v>
      </c>
      <c r="J594" s="33">
        <v>2646</v>
      </c>
      <c r="K594" s="43">
        <f t="shared" si="40"/>
        <v>1764</v>
      </c>
      <c r="L594" s="43"/>
      <c r="M594" s="140"/>
      <c r="O594" s="113"/>
    </row>
    <row r="595" spans="1:15" x14ac:dyDescent="0.25">
      <c r="A595" s="29" t="s">
        <v>1151</v>
      </c>
      <c r="B595" s="28" t="s">
        <v>1152</v>
      </c>
      <c r="C595" s="1">
        <v>2397</v>
      </c>
      <c r="D595" s="48" t="s">
        <v>172</v>
      </c>
      <c r="E595" s="43">
        <f t="shared" si="39"/>
        <v>2237</v>
      </c>
      <c r="F595" s="33">
        <f t="shared" si="38"/>
        <v>1598</v>
      </c>
      <c r="G595" s="43"/>
      <c r="H595" s="33">
        <v>1982</v>
      </c>
      <c r="I595" s="35">
        <v>7.21</v>
      </c>
      <c r="J595" s="33">
        <v>2398</v>
      </c>
      <c r="K595" s="43">
        <f t="shared" si="40"/>
        <v>1598</v>
      </c>
      <c r="L595" s="43"/>
      <c r="M595" s="140"/>
      <c r="O595" s="113"/>
    </row>
    <row r="596" spans="1:15" x14ac:dyDescent="0.25">
      <c r="A596" s="29" t="s">
        <v>1153</v>
      </c>
      <c r="B596" s="28" t="s">
        <v>1154</v>
      </c>
      <c r="C596" s="1">
        <v>3424</v>
      </c>
      <c r="D596" s="48" t="s">
        <v>172</v>
      </c>
      <c r="E596" s="43">
        <f t="shared" si="39"/>
        <v>3196</v>
      </c>
      <c r="F596" s="33">
        <f t="shared" si="38"/>
        <v>2283</v>
      </c>
      <c r="G596" s="43"/>
      <c r="H596" s="33">
        <v>2831</v>
      </c>
      <c r="I596" s="35">
        <v>12.8</v>
      </c>
      <c r="J596" s="33">
        <v>3425</v>
      </c>
      <c r="K596" s="43">
        <f t="shared" si="40"/>
        <v>2283</v>
      </c>
      <c r="L596" s="43"/>
      <c r="M596" s="140"/>
      <c r="O596" s="113"/>
    </row>
    <row r="597" spans="1:15" x14ac:dyDescent="0.25">
      <c r="A597" s="29" t="s">
        <v>1155</v>
      </c>
      <c r="B597" s="28" t="s">
        <v>1156</v>
      </c>
      <c r="C597" s="1">
        <v>5310</v>
      </c>
      <c r="D597" s="48" t="s">
        <v>172</v>
      </c>
      <c r="E597" s="43">
        <f t="shared" si="39"/>
        <v>4956</v>
      </c>
      <c r="F597" s="33">
        <f t="shared" si="38"/>
        <v>3540</v>
      </c>
      <c r="G597" s="43"/>
      <c r="H597" s="33">
        <v>4390</v>
      </c>
      <c r="I597" s="35">
        <v>20</v>
      </c>
      <c r="J597" s="33">
        <v>5310</v>
      </c>
      <c r="K597" s="43">
        <f t="shared" si="40"/>
        <v>3540</v>
      </c>
      <c r="L597" s="43"/>
      <c r="M597" s="140"/>
      <c r="O597" s="113"/>
    </row>
    <row r="598" spans="1:15" x14ac:dyDescent="0.25">
      <c r="A598" s="29" t="s">
        <v>1157</v>
      </c>
      <c r="B598" s="28" t="s">
        <v>1158</v>
      </c>
      <c r="C598" s="1">
        <v>8347</v>
      </c>
      <c r="D598" s="48" t="s">
        <v>172</v>
      </c>
      <c r="E598" s="43">
        <f t="shared" si="39"/>
        <v>7791</v>
      </c>
      <c r="F598" s="33">
        <f t="shared" si="38"/>
        <v>5565</v>
      </c>
      <c r="G598" s="43"/>
      <c r="H598" s="33">
        <v>6901</v>
      </c>
      <c r="I598" s="35">
        <v>28.8</v>
      </c>
      <c r="J598" s="33">
        <v>8348</v>
      </c>
      <c r="K598" s="43">
        <f t="shared" si="40"/>
        <v>5565</v>
      </c>
      <c r="L598" s="43"/>
      <c r="M598" s="140"/>
      <c r="O598" s="113"/>
    </row>
    <row r="599" spans="1:15" x14ac:dyDescent="0.25">
      <c r="A599" s="29" t="s">
        <v>1159</v>
      </c>
      <c r="B599" s="28" t="s">
        <v>1160</v>
      </c>
      <c r="C599" s="1">
        <v>10329</v>
      </c>
      <c r="D599" s="48" t="s">
        <v>172</v>
      </c>
      <c r="E599" s="43">
        <f t="shared" si="39"/>
        <v>9640</v>
      </c>
      <c r="F599" s="33">
        <f t="shared" si="38"/>
        <v>6886</v>
      </c>
      <c r="G599" s="43"/>
      <c r="H599" s="33">
        <v>8539</v>
      </c>
      <c r="I599" s="35">
        <v>39.200000000000003</v>
      </c>
      <c r="J599" s="33">
        <v>10329</v>
      </c>
      <c r="K599" s="43">
        <f t="shared" si="40"/>
        <v>6886</v>
      </c>
      <c r="L599" s="43"/>
      <c r="M599" s="140"/>
      <c r="O599" s="113"/>
    </row>
    <row r="600" spans="1:15" x14ac:dyDescent="0.25">
      <c r="A600" s="29" t="s">
        <v>159</v>
      </c>
      <c r="D600" s="31" t="s">
        <v>160</v>
      </c>
      <c r="E600" s="43" t="str">
        <f t="shared" si="39"/>
        <v/>
      </c>
      <c r="F600" s="33" t="str">
        <f t="shared" si="38"/>
        <v/>
      </c>
      <c r="G600" s="43"/>
      <c r="H600" s="45" t="s">
        <v>1161</v>
      </c>
      <c r="J600" s="114" t="s">
        <v>159</v>
      </c>
      <c r="K600" s="43"/>
      <c r="L600" s="43"/>
      <c r="M600" s="140"/>
      <c r="O600" s="113"/>
    </row>
    <row r="601" spans="1:15" x14ac:dyDescent="0.25">
      <c r="A601" s="29" t="s">
        <v>159</v>
      </c>
      <c r="D601" s="31" t="s">
        <v>163</v>
      </c>
      <c r="E601" s="43" t="str">
        <f t="shared" si="39"/>
        <v/>
      </c>
      <c r="F601" s="33" t="str">
        <f t="shared" si="38"/>
        <v/>
      </c>
      <c r="G601" s="43"/>
      <c r="H601" s="45" t="s">
        <v>611</v>
      </c>
      <c r="J601" s="114" t="s">
        <v>159</v>
      </c>
      <c r="K601" s="43"/>
      <c r="L601" s="43"/>
      <c r="M601" s="140"/>
      <c r="O601" s="113"/>
    </row>
    <row r="602" spans="1:15" ht="15.75" thickBot="1" x14ac:dyDescent="0.3">
      <c r="A602" s="29" t="s">
        <v>159</v>
      </c>
      <c r="D602" s="31" t="s">
        <v>166</v>
      </c>
      <c r="E602" s="43" t="str">
        <f t="shared" si="39"/>
        <v/>
      </c>
      <c r="F602" s="33" t="str">
        <f t="shared" si="38"/>
        <v/>
      </c>
      <c r="G602" s="43"/>
      <c r="H602" s="45" t="s">
        <v>613</v>
      </c>
      <c r="J602" s="114" t="s">
        <v>159</v>
      </c>
      <c r="K602" s="43"/>
      <c r="L602" s="43"/>
      <c r="M602" s="140"/>
      <c r="O602" s="113"/>
    </row>
    <row r="603" spans="1:15" x14ac:dyDescent="0.25">
      <c r="A603" s="29" t="s">
        <v>159</v>
      </c>
      <c r="B603" s="30"/>
      <c r="D603" s="31" t="s">
        <v>1162</v>
      </c>
      <c r="E603" s="43" t="str">
        <f t="shared" si="39"/>
        <v/>
      </c>
      <c r="F603" s="33" t="str">
        <f t="shared" si="38"/>
        <v/>
      </c>
      <c r="G603" s="43"/>
      <c r="H603" s="45" t="s">
        <v>1163</v>
      </c>
      <c r="J603" s="114" t="s">
        <v>159</v>
      </c>
      <c r="K603" s="43"/>
      <c r="L603" s="43"/>
      <c r="M603" s="140"/>
      <c r="O603" s="113"/>
    </row>
    <row r="604" spans="1:15" s="42" customFormat="1" x14ac:dyDescent="0.25">
      <c r="A604" s="23" t="s">
        <v>159</v>
      </c>
      <c r="B604" s="37" t="s">
        <v>1164</v>
      </c>
      <c r="C604" s="115"/>
      <c r="D604" s="31" t="s">
        <v>617</v>
      </c>
      <c r="E604" s="43" t="str">
        <f t="shared" si="39"/>
        <v/>
      </c>
      <c r="F604" s="33" t="str">
        <f t="shared" si="38"/>
        <v/>
      </c>
      <c r="G604" s="43"/>
      <c r="H604" s="45" t="s">
        <v>1165</v>
      </c>
      <c r="I604" s="41"/>
      <c r="J604" s="40" t="s">
        <v>159</v>
      </c>
      <c r="K604" s="43"/>
      <c r="L604" s="43"/>
      <c r="M604" s="140"/>
      <c r="N604" s="113"/>
      <c r="O604" s="113"/>
    </row>
    <row r="605" spans="1:15" s="42" customFormat="1" x14ac:dyDescent="0.25">
      <c r="A605" s="23" t="s">
        <v>159</v>
      </c>
      <c r="B605" s="37" t="s">
        <v>1132</v>
      </c>
      <c r="C605" s="115"/>
      <c r="D605" s="31" t="s">
        <v>168</v>
      </c>
      <c r="E605" s="43" t="str">
        <f t="shared" si="39"/>
        <v/>
      </c>
      <c r="F605" s="33" t="str">
        <f t="shared" si="38"/>
        <v/>
      </c>
      <c r="G605" s="43"/>
      <c r="H605" s="46" t="s">
        <v>619</v>
      </c>
      <c r="I605" s="41"/>
      <c r="J605" s="40" t="s">
        <v>159</v>
      </c>
      <c r="K605" s="43"/>
      <c r="L605" s="43"/>
      <c r="M605" s="140"/>
      <c r="N605" s="113"/>
      <c r="O605" s="113"/>
    </row>
    <row r="606" spans="1:15" x14ac:dyDescent="0.25">
      <c r="A606" s="29" t="s">
        <v>159</v>
      </c>
      <c r="B606" s="38" t="s">
        <v>165</v>
      </c>
      <c r="D606" s="31"/>
      <c r="E606" s="43" t="str">
        <f t="shared" si="39"/>
        <v/>
      </c>
      <c r="F606" s="33" t="str">
        <f t="shared" si="38"/>
        <v/>
      </c>
      <c r="G606" s="43"/>
      <c r="H606" s="55" t="s">
        <v>241</v>
      </c>
      <c r="I606" s="35" t="s">
        <v>242</v>
      </c>
      <c r="J606" s="114" t="s">
        <v>159</v>
      </c>
      <c r="K606" s="43"/>
      <c r="L606" s="43"/>
      <c r="M606" s="140"/>
      <c r="O606" s="113"/>
    </row>
    <row r="607" spans="1:15" ht="15.75" thickBot="1" x14ac:dyDescent="0.3">
      <c r="A607" s="23" t="s">
        <v>73</v>
      </c>
      <c r="B607" s="67" t="s">
        <v>1166</v>
      </c>
      <c r="D607" s="31" t="s">
        <v>243</v>
      </c>
      <c r="E607" s="43" t="str">
        <f t="shared" si="39"/>
        <v/>
      </c>
      <c r="F607" s="33" t="str">
        <f t="shared" si="38"/>
        <v/>
      </c>
      <c r="G607" s="43"/>
      <c r="H607" s="55" t="s">
        <v>244</v>
      </c>
      <c r="I607" s="35" t="s">
        <v>245</v>
      </c>
      <c r="J607" s="114" t="s">
        <v>159</v>
      </c>
      <c r="K607" s="43"/>
      <c r="L607" s="43"/>
      <c r="M607" s="140"/>
      <c r="O607" s="113"/>
    </row>
    <row r="608" spans="1:15" x14ac:dyDescent="0.25">
      <c r="A608" s="29" t="s">
        <v>1167</v>
      </c>
      <c r="B608" s="28" t="s">
        <v>1168</v>
      </c>
      <c r="C608" s="1">
        <v>175</v>
      </c>
      <c r="D608" s="48" t="s">
        <v>172</v>
      </c>
      <c r="E608" s="43">
        <f t="shared" si="39"/>
        <v>164</v>
      </c>
      <c r="F608" s="33">
        <f t="shared" si="38"/>
        <v>117</v>
      </c>
      <c r="G608" s="43"/>
      <c r="H608" s="33">
        <v>145</v>
      </c>
      <c r="I608" s="35">
        <v>0.16</v>
      </c>
      <c r="J608" s="33">
        <v>175</v>
      </c>
      <c r="K608" s="43">
        <f t="shared" ref="K608:K625" si="41">H608/1.24</f>
        <v>117</v>
      </c>
      <c r="L608" s="43"/>
      <c r="M608" s="140"/>
      <c r="O608" s="113"/>
    </row>
    <row r="609" spans="1:15" x14ac:dyDescent="0.25">
      <c r="A609" s="29" t="s">
        <v>1169</v>
      </c>
      <c r="B609" s="28" t="s">
        <v>1170</v>
      </c>
      <c r="C609" s="1">
        <v>192</v>
      </c>
      <c r="D609" s="48" t="s">
        <v>172</v>
      </c>
      <c r="E609" s="43">
        <f t="shared" si="39"/>
        <v>179</v>
      </c>
      <c r="F609" s="33">
        <f t="shared" si="38"/>
        <v>128</v>
      </c>
      <c r="G609" s="43"/>
      <c r="H609" s="33">
        <v>159</v>
      </c>
      <c r="I609" s="35">
        <v>0.28999999999999998</v>
      </c>
      <c r="J609" s="33">
        <v>192</v>
      </c>
      <c r="K609" s="43">
        <f t="shared" si="41"/>
        <v>128</v>
      </c>
      <c r="L609" s="43"/>
      <c r="M609" s="140"/>
      <c r="O609" s="113"/>
    </row>
    <row r="610" spans="1:15" x14ac:dyDescent="0.25">
      <c r="A610" s="29" t="s">
        <v>1171</v>
      </c>
      <c r="B610" s="28" t="s">
        <v>1172</v>
      </c>
      <c r="C610" s="1">
        <v>283</v>
      </c>
      <c r="D610" s="48" t="s">
        <v>172</v>
      </c>
      <c r="E610" s="43">
        <f t="shared" si="39"/>
        <v>265</v>
      </c>
      <c r="F610" s="33">
        <f t="shared" si="38"/>
        <v>189</v>
      </c>
      <c r="G610" s="43"/>
      <c r="H610" s="33">
        <v>234</v>
      </c>
      <c r="I610" s="35">
        <v>0.51</v>
      </c>
      <c r="J610" s="33">
        <v>283</v>
      </c>
      <c r="K610" s="43">
        <f t="shared" si="41"/>
        <v>189</v>
      </c>
      <c r="L610" s="43"/>
      <c r="M610" s="140"/>
      <c r="O610" s="113"/>
    </row>
    <row r="611" spans="1:15" x14ac:dyDescent="0.25">
      <c r="A611" s="29" t="s">
        <v>1173</v>
      </c>
      <c r="B611" s="28" t="s">
        <v>1174</v>
      </c>
      <c r="C611" s="1">
        <v>419</v>
      </c>
      <c r="D611" s="48" t="s">
        <v>172</v>
      </c>
      <c r="E611" s="43">
        <f t="shared" si="39"/>
        <v>392</v>
      </c>
      <c r="F611" s="33">
        <f t="shared" si="38"/>
        <v>280</v>
      </c>
      <c r="G611" s="43"/>
      <c r="H611" s="33">
        <v>347</v>
      </c>
      <c r="I611" s="35">
        <v>0.79</v>
      </c>
      <c r="J611" s="33">
        <v>420</v>
      </c>
      <c r="K611" s="43">
        <f t="shared" si="41"/>
        <v>280</v>
      </c>
      <c r="L611" s="43"/>
      <c r="M611" s="140"/>
      <c r="O611" s="113"/>
    </row>
    <row r="612" spans="1:15" x14ac:dyDescent="0.25">
      <c r="A612" s="29" t="s">
        <v>1175</v>
      </c>
      <c r="B612" s="28" t="s">
        <v>1176</v>
      </c>
      <c r="C612" s="1">
        <v>615</v>
      </c>
      <c r="D612" s="48" t="s">
        <v>172</v>
      </c>
      <c r="E612" s="43">
        <f t="shared" si="39"/>
        <v>574</v>
      </c>
      <c r="F612" s="33">
        <f t="shared" si="38"/>
        <v>410</v>
      </c>
      <c r="G612" s="43"/>
      <c r="H612" s="33">
        <v>509</v>
      </c>
      <c r="I612" s="35">
        <v>1.1499999999999999</v>
      </c>
      <c r="J612" s="33">
        <v>616</v>
      </c>
      <c r="K612" s="43">
        <f t="shared" si="41"/>
        <v>410</v>
      </c>
      <c r="L612" s="43"/>
      <c r="M612" s="140"/>
      <c r="O612" s="113"/>
    </row>
    <row r="613" spans="1:15" x14ac:dyDescent="0.25">
      <c r="A613" s="29" t="s">
        <v>1177</v>
      </c>
      <c r="B613" s="28" t="s">
        <v>1178</v>
      </c>
      <c r="C613" s="1">
        <v>740</v>
      </c>
      <c r="D613" s="48" t="s">
        <v>172</v>
      </c>
      <c r="E613" s="43">
        <f t="shared" si="39"/>
        <v>692</v>
      </c>
      <c r="F613" s="33">
        <f t="shared" si="38"/>
        <v>494</v>
      </c>
      <c r="G613" s="43"/>
      <c r="H613" s="33">
        <v>612</v>
      </c>
      <c r="I613" s="35">
        <v>1.56</v>
      </c>
      <c r="J613" s="33">
        <v>740</v>
      </c>
      <c r="K613" s="43">
        <f t="shared" si="41"/>
        <v>494</v>
      </c>
      <c r="L613" s="43"/>
      <c r="M613" s="140"/>
      <c r="O613" s="113"/>
    </row>
    <row r="614" spans="1:15" x14ac:dyDescent="0.25">
      <c r="A614" s="29" t="s">
        <v>1179</v>
      </c>
      <c r="B614" s="28" t="s">
        <v>1180</v>
      </c>
      <c r="C614" s="1">
        <v>1075</v>
      </c>
      <c r="D614" s="48" t="s">
        <v>172</v>
      </c>
      <c r="E614" s="43">
        <f t="shared" si="39"/>
        <v>1004</v>
      </c>
      <c r="F614" s="33">
        <f t="shared" si="38"/>
        <v>717</v>
      </c>
      <c r="G614" s="43"/>
      <c r="H614" s="33">
        <v>889</v>
      </c>
      <c r="I614" s="35">
        <v>2.0099999999999998</v>
      </c>
      <c r="J614" s="33">
        <v>1075</v>
      </c>
      <c r="K614" s="43">
        <f t="shared" si="41"/>
        <v>717</v>
      </c>
      <c r="L614" s="43"/>
      <c r="M614" s="140"/>
      <c r="O614" s="113"/>
    </row>
    <row r="615" spans="1:15" x14ac:dyDescent="0.25">
      <c r="A615" s="29" t="s">
        <v>1181</v>
      </c>
      <c r="B615" s="28" t="s">
        <v>1182</v>
      </c>
      <c r="C615" s="1">
        <v>1379</v>
      </c>
      <c r="D615" s="48" t="s">
        <v>172</v>
      </c>
      <c r="E615" s="43">
        <f t="shared" si="39"/>
        <v>1287</v>
      </c>
      <c r="F615" s="33">
        <f t="shared" si="38"/>
        <v>919</v>
      </c>
      <c r="G615" s="43"/>
      <c r="H615" s="33">
        <v>1140</v>
      </c>
      <c r="I615" s="35">
        <v>3.2</v>
      </c>
      <c r="J615" s="33">
        <v>1379</v>
      </c>
      <c r="K615" s="43">
        <f t="shared" si="41"/>
        <v>919</v>
      </c>
      <c r="L615" s="43"/>
      <c r="M615" s="140"/>
      <c r="O615" s="113"/>
    </row>
    <row r="616" spans="1:15" x14ac:dyDescent="0.25">
      <c r="A616" s="29" t="s">
        <v>1183</v>
      </c>
      <c r="B616" s="28" t="s">
        <v>1184</v>
      </c>
      <c r="C616" s="1">
        <v>1495</v>
      </c>
      <c r="D616" s="48" t="s">
        <v>172</v>
      </c>
      <c r="E616" s="43">
        <f t="shared" si="39"/>
        <v>1396</v>
      </c>
      <c r="F616" s="33">
        <f t="shared" si="38"/>
        <v>997</v>
      </c>
      <c r="G616" s="43"/>
      <c r="H616" s="33">
        <v>1236</v>
      </c>
      <c r="I616" s="35">
        <v>3.87</v>
      </c>
      <c r="J616" s="33">
        <v>1495</v>
      </c>
      <c r="K616" s="43">
        <f t="shared" si="41"/>
        <v>997</v>
      </c>
      <c r="L616" s="43"/>
      <c r="M616" s="140"/>
      <c r="O616" s="113"/>
    </row>
    <row r="617" spans="1:15" x14ac:dyDescent="0.25">
      <c r="A617" s="29" t="s">
        <v>1185</v>
      </c>
      <c r="B617" s="28" t="s">
        <v>1186</v>
      </c>
      <c r="C617" s="1">
        <v>2189</v>
      </c>
      <c r="D617" s="48" t="s">
        <v>172</v>
      </c>
      <c r="E617" s="43">
        <f t="shared" si="39"/>
        <v>2044</v>
      </c>
      <c r="F617" s="33">
        <f t="shared" si="38"/>
        <v>1460</v>
      </c>
      <c r="G617" s="43"/>
      <c r="H617" s="33">
        <v>1810</v>
      </c>
      <c r="I617" s="35">
        <v>5</v>
      </c>
      <c r="J617" s="33">
        <v>2190</v>
      </c>
      <c r="K617" s="43">
        <f t="shared" si="41"/>
        <v>1460</v>
      </c>
      <c r="L617" s="43"/>
      <c r="M617" s="140"/>
      <c r="O617" s="113"/>
    </row>
    <row r="618" spans="1:15" x14ac:dyDescent="0.25">
      <c r="A618" s="29" t="s">
        <v>1187</v>
      </c>
      <c r="B618" s="28" t="s">
        <v>1188</v>
      </c>
      <c r="C618" s="1">
        <v>5168</v>
      </c>
      <c r="D618" s="48" t="s">
        <v>172</v>
      </c>
      <c r="E618" s="43">
        <f t="shared" si="39"/>
        <v>4824</v>
      </c>
      <c r="F618" s="33">
        <f t="shared" si="38"/>
        <v>3446</v>
      </c>
      <c r="G618" s="43"/>
      <c r="H618" s="33">
        <v>4273</v>
      </c>
      <c r="I618" s="35">
        <v>4.96</v>
      </c>
      <c r="J618" s="33">
        <v>5169</v>
      </c>
      <c r="K618" s="43">
        <f t="shared" si="41"/>
        <v>3446</v>
      </c>
      <c r="L618" s="43"/>
      <c r="M618" s="140"/>
      <c r="O618" s="113"/>
    </row>
    <row r="619" spans="1:15" x14ac:dyDescent="0.25">
      <c r="A619" s="29" t="s">
        <v>1189</v>
      </c>
      <c r="B619" s="28" t="s">
        <v>1190</v>
      </c>
      <c r="C619" s="1">
        <v>3697</v>
      </c>
      <c r="D619" s="48" t="s">
        <v>172</v>
      </c>
      <c r="E619" s="43">
        <f t="shared" si="39"/>
        <v>3451</v>
      </c>
      <c r="F619" s="33">
        <f t="shared" si="38"/>
        <v>2465</v>
      </c>
      <c r="G619" s="43"/>
      <c r="H619" s="33">
        <v>3057</v>
      </c>
      <c r="I619" s="35">
        <v>6.27</v>
      </c>
      <c r="J619" s="33">
        <v>3698</v>
      </c>
      <c r="K619" s="43">
        <f t="shared" si="41"/>
        <v>2465</v>
      </c>
      <c r="L619" s="43"/>
      <c r="M619" s="140"/>
      <c r="O619" s="113"/>
    </row>
    <row r="620" spans="1:15" x14ac:dyDescent="0.25">
      <c r="A620" s="29" t="s">
        <v>1191</v>
      </c>
      <c r="B620" s="28" t="s">
        <v>1192</v>
      </c>
      <c r="C620" s="1">
        <v>3218</v>
      </c>
      <c r="D620" s="48" t="s">
        <v>172</v>
      </c>
      <c r="E620" s="43">
        <f t="shared" si="39"/>
        <v>3004</v>
      </c>
      <c r="F620" s="33">
        <f t="shared" si="38"/>
        <v>2146</v>
      </c>
      <c r="G620" s="43"/>
      <c r="H620" s="33">
        <v>2661</v>
      </c>
      <c r="I620" s="35">
        <v>7.21</v>
      </c>
      <c r="J620" s="33">
        <v>3219</v>
      </c>
      <c r="K620" s="43">
        <f t="shared" si="41"/>
        <v>2146</v>
      </c>
      <c r="L620" s="43"/>
      <c r="M620" s="140"/>
      <c r="O620" s="113"/>
    </row>
    <row r="621" spans="1:15" x14ac:dyDescent="0.25">
      <c r="A621" s="29" t="s">
        <v>1193</v>
      </c>
      <c r="B621" s="28" t="s">
        <v>1194</v>
      </c>
      <c r="C621" s="1">
        <v>5670</v>
      </c>
      <c r="D621" s="48" t="s">
        <v>172</v>
      </c>
      <c r="E621" s="43">
        <f t="shared" si="39"/>
        <v>5293</v>
      </c>
      <c r="F621" s="33">
        <f t="shared" si="38"/>
        <v>3781</v>
      </c>
      <c r="G621" s="43"/>
      <c r="H621" s="33">
        <v>4688</v>
      </c>
      <c r="I621" s="35">
        <v>13</v>
      </c>
      <c r="J621" s="33">
        <v>5671</v>
      </c>
      <c r="K621" s="43">
        <f t="shared" si="41"/>
        <v>3781</v>
      </c>
      <c r="L621" s="43"/>
      <c r="M621" s="140"/>
      <c r="O621" s="113"/>
    </row>
    <row r="622" spans="1:15" x14ac:dyDescent="0.25">
      <c r="A622" s="29" t="s">
        <v>1195</v>
      </c>
      <c r="B622" s="28" t="s">
        <v>1196</v>
      </c>
      <c r="C622" s="1">
        <v>9152</v>
      </c>
      <c r="D622" s="48" t="s">
        <v>172</v>
      </c>
      <c r="E622" s="43">
        <f t="shared" si="39"/>
        <v>8543</v>
      </c>
      <c r="F622" s="33">
        <f t="shared" si="38"/>
        <v>6102</v>
      </c>
      <c r="G622" s="43"/>
      <c r="H622" s="33">
        <v>7566</v>
      </c>
      <c r="I622" s="35">
        <v>20</v>
      </c>
      <c r="J622" s="33">
        <v>9152</v>
      </c>
      <c r="K622" s="43">
        <f t="shared" si="41"/>
        <v>6102</v>
      </c>
      <c r="L622" s="43"/>
      <c r="M622" s="140"/>
      <c r="O622" s="113"/>
    </row>
    <row r="623" spans="1:15" ht="18.75" customHeight="1" x14ac:dyDescent="0.25">
      <c r="A623" s="29" t="s">
        <v>1197</v>
      </c>
      <c r="B623" s="28" t="s">
        <v>1198</v>
      </c>
      <c r="C623" s="1">
        <v>13331</v>
      </c>
      <c r="D623" s="48" t="s">
        <v>172</v>
      </c>
      <c r="E623" s="43">
        <f t="shared" si="39"/>
        <v>12443</v>
      </c>
      <c r="F623" s="33">
        <f t="shared" si="38"/>
        <v>8888</v>
      </c>
      <c r="G623" s="43"/>
      <c r="H623" s="33">
        <v>11021</v>
      </c>
      <c r="I623" s="35">
        <v>28.8</v>
      </c>
      <c r="J623" s="33">
        <v>13332</v>
      </c>
      <c r="K623" s="43">
        <f t="shared" si="41"/>
        <v>8888</v>
      </c>
      <c r="L623" s="43"/>
      <c r="M623" s="140"/>
      <c r="O623" s="113"/>
    </row>
    <row r="624" spans="1:15" x14ac:dyDescent="0.25">
      <c r="A624" s="29" t="s">
        <v>1199</v>
      </c>
      <c r="B624" s="28" t="s">
        <v>1200</v>
      </c>
      <c r="C624" s="1">
        <v>124</v>
      </c>
      <c r="D624" s="48" t="s">
        <v>172</v>
      </c>
      <c r="E624" s="43">
        <f t="shared" si="39"/>
        <v>116</v>
      </c>
      <c r="F624" s="33">
        <f t="shared" si="38"/>
        <v>83</v>
      </c>
      <c r="G624" s="43"/>
      <c r="H624" s="33">
        <v>103</v>
      </c>
      <c r="I624" s="35">
        <v>0.5</v>
      </c>
      <c r="J624" s="33">
        <v>125</v>
      </c>
      <c r="K624" s="43">
        <f t="shared" si="41"/>
        <v>83</v>
      </c>
      <c r="L624" s="43"/>
      <c r="M624" s="140"/>
      <c r="O624" s="113"/>
    </row>
    <row r="625" spans="1:15" x14ac:dyDescent="0.25">
      <c r="A625" s="29" t="s">
        <v>1201</v>
      </c>
      <c r="B625" s="28" t="s">
        <v>1202</v>
      </c>
      <c r="C625" s="1">
        <v>3505</v>
      </c>
      <c r="D625" s="48" t="s">
        <v>172</v>
      </c>
      <c r="E625" s="43">
        <f t="shared" si="39"/>
        <v>3272</v>
      </c>
      <c r="F625" s="33">
        <f t="shared" si="38"/>
        <v>2337</v>
      </c>
      <c r="G625" s="43"/>
      <c r="H625" s="33">
        <v>2898</v>
      </c>
      <c r="I625" s="35">
        <v>5</v>
      </c>
      <c r="J625" s="33">
        <v>3506</v>
      </c>
      <c r="K625" s="43">
        <f t="shared" si="41"/>
        <v>2337</v>
      </c>
      <c r="L625" s="43"/>
      <c r="M625" s="140"/>
      <c r="O625" s="113"/>
    </row>
    <row r="626" spans="1:15" x14ac:dyDescent="0.25">
      <c r="A626" s="29" t="s">
        <v>159</v>
      </c>
      <c r="B626" s="48"/>
      <c r="E626" s="43" t="str">
        <f t="shared" si="39"/>
        <v/>
      </c>
      <c r="F626" s="33" t="str">
        <f t="shared" si="38"/>
        <v/>
      </c>
      <c r="G626" s="43"/>
      <c r="H626" s="56"/>
      <c r="J626" s="114" t="s">
        <v>159</v>
      </c>
      <c r="K626" s="43"/>
      <c r="L626" s="43"/>
      <c r="M626" s="140"/>
      <c r="O626" s="113"/>
    </row>
    <row r="627" spans="1:15" x14ac:dyDescent="0.25">
      <c r="A627" s="29" t="s">
        <v>159</v>
      </c>
      <c r="B627" s="48"/>
      <c r="D627" s="31" t="s">
        <v>160</v>
      </c>
      <c r="E627" s="43" t="str">
        <f t="shared" si="39"/>
        <v/>
      </c>
      <c r="F627" s="33" t="str">
        <f t="shared" si="38"/>
        <v/>
      </c>
      <c r="G627" s="43"/>
      <c r="H627" s="44" t="s">
        <v>1161</v>
      </c>
      <c r="J627" s="114" t="s">
        <v>159</v>
      </c>
      <c r="K627" s="43"/>
      <c r="L627" s="43"/>
      <c r="M627" s="140"/>
      <c r="O627" s="113"/>
    </row>
    <row r="628" spans="1:15" x14ac:dyDescent="0.25">
      <c r="A628" s="29" t="s">
        <v>159</v>
      </c>
      <c r="B628" s="48"/>
      <c r="D628" s="31" t="s">
        <v>163</v>
      </c>
      <c r="E628" s="43" t="str">
        <f t="shared" si="39"/>
        <v/>
      </c>
      <c r="F628" s="33" t="str">
        <f t="shared" si="38"/>
        <v/>
      </c>
      <c r="G628" s="43"/>
      <c r="H628" s="45" t="s">
        <v>611</v>
      </c>
      <c r="J628" s="114" t="s">
        <v>159</v>
      </c>
      <c r="K628" s="43"/>
      <c r="L628" s="43"/>
      <c r="M628" s="140"/>
      <c r="O628" s="113"/>
    </row>
    <row r="629" spans="1:15" ht="15.75" thickBot="1" x14ac:dyDescent="0.3">
      <c r="A629" s="29" t="s">
        <v>159</v>
      </c>
      <c r="B629" s="48"/>
      <c r="D629" s="31" t="s">
        <v>166</v>
      </c>
      <c r="E629" s="43" t="str">
        <f t="shared" si="39"/>
        <v/>
      </c>
      <c r="F629" s="33" t="str">
        <f t="shared" si="38"/>
        <v/>
      </c>
      <c r="G629" s="43"/>
      <c r="H629" s="45" t="s">
        <v>613</v>
      </c>
      <c r="J629" s="114" t="s">
        <v>159</v>
      </c>
      <c r="K629" s="43"/>
      <c r="L629" s="43"/>
      <c r="M629" s="140"/>
      <c r="O629" s="113"/>
    </row>
    <row r="630" spans="1:15" x14ac:dyDescent="0.25">
      <c r="A630" s="29" t="s">
        <v>159</v>
      </c>
      <c r="B630" s="50"/>
      <c r="D630" s="31" t="s">
        <v>1162</v>
      </c>
      <c r="E630" s="43" t="str">
        <f t="shared" si="39"/>
        <v/>
      </c>
      <c r="F630" s="33" t="str">
        <f t="shared" si="38"/>
        <v/>
      </c>
      <c r="G630" s="43"/>
      <c r="H630" s="45" t="s">
        <v>1163</v>
      </c>
      <c r="J630" s="114" t="s">
        <v>159</v>
      </c>
      <c r="K630" s="43"/>
      <c r="L630" s="43"/>
      <c r="M630" s="140"/>
      <c r="O630" s="113"/>
    </row>
    <row r="631" spans="1:15" x14ac:dyDescent="0.25">
      <c r="A631" s="29" t="s">
        <v>159</v>
      </c>
      <c r="B631" s="37" t="s">
        <v>1164</v>
      </c>
      <c r="D631" s="31" t="s">
        <v>617</v>
      </c>
      <c r="E631" s="43" t="str">
        <f t="shared" si="39"/>
        <v/>
      </c>
      <c r="F631" s="33" t="str">
        <f t="shared" si="38"/>
        <v/>
      </c>
      <c r="G631" s="43"/>
      <c r="H631" s="45" t="s">
        <v>1165</v>
      </c>
      <c r="J631" s="114" t="s">
        <v>159</v>
      </c>
      <c r="K631" s="43"/>
      <c r="L631" s="43"/>
      <c r="M631" s="140"/>
      <c r="O631" s="113"/>
    </row>
    <row r="632" spans="1:15" x14ac:dyDescent="0.25">
      <c r="A632" s="29" t="s">
        <v>159</v>
      </c>
      <c r="B632" s="37" t="s">
        <v>1203</v>
      </c>
      <c r="D632" s="31" t="s">
        <v>168</v>
      </c>
      <c r="E632" s="43" t="str">
        <f t="shared" si="39"/>
        <v/>
      </c>
      <c r="F632" s="33" t="str">
        <f t="shared" si="38"/>
        <v/>
      </c>
      <c r="G632" s="43"/>
      <c r="H632" s="46" t="s">
        <v>692</v>
      </c>
      <c r="J632" s="114" t="s">
        <v>159</v>
      </c>
      <c r="K632" s="43"/>
      <c r="L632" s="43"/>
      <c r="M632" s="140"/>
      <c r="O632" s="113"/>
    </row>
    <row r="633" spans="1:15" x14ac:dyDescent="0.25">
      <c r="A633" s="29" t="s">
        <v>159</v>
      </c>
      <c r="B633" s="38" t="s">
        <v>165</v>
      </c>
      <c r="D633" s="31"/>
      <c r="E633" s="43" t="str">
        <f t="shared" si="39"/>
        <v/>
      </c>
      <c r="F633" s="33" t="str">
        <f t="shared" si="38"/>
        <v/>
      </c>
      <c r="G633" s="43"/>
      <c r="H633" s="55" t="s">
        <v>241</v>
      </c>
      <c r="I633" s="35" t="s">
        <v>242</v>
      </c>
      <c r="J633" s="114" t="s">
        <v>159</v>
      </c>
      <c r="K633" s="43"/>
      <c r="L633" s="43"/>
      <c r="M633" s="140"/>
      <c r="O633" s="113"/>
    </row>
    <row r="634" spans="1:15" ht="15.75" thickBot="1" x14ac:dyDescent="0.3">
      <c r="A634" s="23" t="s">
        <v>73</v>
      </c>
      <c r="B634" s="59" t="s">
        <v>1166</v>
      </c>
      <c r="D634" s="31" t="s">
        <v>243</v>
      </c>
      <c r="E634" s="43" t="str">
        <f t="shared" si="39"/>
        <v/>
      </c>
      <c r="F634" s="33" t="str">
        <f t="shared" si="38"/>
        <v/>
      </c>
      <c r="G634" s="43"/>
      <c r="H634" s="55" t="s">
        <v>244</v>
      </c>
      <c r="I634" s="35" t="s">
        <v>245</v>
      </c>
      <c r="J634" s="114" t="s">
        <v>159</v>
      </c>
      <c r="K634" s="43"/>
      <c r="L634" s="43"/>
      <c r="M634" s="140"/>
      <c r="O634" s="113"/>
    </row>
    <row r="635" spans="1:15" x14ac:dyDescent="0.25">
      <c r="A635" s="29" t="s">
        <v>1204</v>
      </c>
      <c r="B635" s="28" t="s">
        <v>1205</v>
      </c>
      <c r="C635" s="1">
        <v>1637</v>
      </c>
      <c r="D635" s="48" t="s">
        <v>172</v>
      </c>
      <c r="E635" s="43">
        <f t="shared" si="39"/>
        <v>1529</v>
      </c>
      <c r="F635" s="33">
        <f t="shared" si="38"/>
        <v>1092</v>
      </c>
      <c r="G635" s="43"/>
      <c r="H635" s="33">
        <v>1354</v>
      </c>
      <c r="I635" s="35">
        <v>1.87</v>
      </c>
      <c r="J635" s="33">
        <v>1638</v>
      </c>
      <c r="K635" s="43">
        <f>H635/1.24</f>
        <v>1092</v>
      </c>
      <c r="L635" s="43"/>
      <c r="M635" s="140"/>
      <c r="O635" s="113"/>
    </row>
    <row r="636" spans="1:15" ht="15.75" thickBot="1" x14ac:dyDescent="0.3">
      <c r="A636" s="29" t="s">
        <v>159</v>
      </c>
      <c r="B636" s="48"/>
      <c r="E636" s="43" t="str">
        <f t="shared" si="39"/>
        <v/>
      </c>
      <c r="F636" s="33" t="str">
        <f t="shared" si="38"/>
        <v/>
      </c>
      <c r="G636" s="43"/>
      <c r="H636" s="56"/>
      <c r="J636" s="33" t="s">
        <v>159</v>
      </c>
      <c r="K636" s="43"/>
      <c r="L636" s="43"/>
      <c r="M636" s="140"/>
      <c r="O636" s="113"/>
    </row>
    <row r="637" spans="1:15" x14ac:dyDescent="0.25">
      <c r="A637" s="29" t="s">
        <v>159</v>
      </c>
      <c r="B637" s="50"/>
      <c r="E637" s="43" t="str">
        <f t="shared" si="39"/>
        <v/>
      </c>
      <c r="F637" s="33" t="str">
        <f t="shared" si="38"/>
        <v/>
      </c>
      <c r="G637" s="43"/>
      <c r="H637" s="56"/>
      <c r="J637" s="114" t="s">
        <v>159</v>
      </c>
      <c r="K637" s="43"/>
      <c r="L637" s="43"/>
      <c r="M637" s="140"/>
      <c r="O637" s="113"/>
    </row>
    <row r="638" spans="1:15" x14ac:dyDescent="0.25">
      <c r="A638" s="29" t="s">
        <v>159</v>
      </c>
      <c r="B638" s="37" t="s">
        <v>1164</v>
      </c>
      <c r="E638" s="43" t="str">
        <f t="shared" si="39"/>
        <v/>
      </c>
      <c r="F638" s="33" t="str">
        <f t="shared" si="38"/>
        <v/>
      </c>
      <c r="G638" s="43"/>
      <c r="J638" s="114" t="s">
        <v>159</v>
      </c>
      <c r="K638" s="43"/>
      <c r="L638" s="43"/>
      <c r="M638" s="140"/>
      <c r="O638" s="113"/>
    </row>
    <row r="639" spans="1:15" ht="15.75" thickBot="1" x14ac:dyDescent="0.3">
      <c r="A639" s="29" t="s">
        <v>159</v>
      </c>
      <c r="B639" s="37" t="s">
        <v>1203</v>
      </c>
      <c r="E639" s="43" t="str">
        <f t="shared" si="39"/>
        <v/>
      </c>
      <c r="F639" s="33" t="str">
        <f t="shared" si="38"/>
        <v/>
      </c>
      <c r="G639" s="43"/>
      <c r="J639" s="114" t="s">
        <v>159</v>
      </c>
      <c r="K639" s="43"/>
      <c r="L639" s="43"/>
      <c r="M639" s="140"/>
      <c r="O639" s="113"/>
    </row>
    <row r="640" spans="1:15" x14ac:dyDescent="0.25">
      <c r="A640" s="29" t="s">
        <v>159</v>
      </c>
      <c r="B640" s="38" t="s">
        <v>1206</v>
      </c>
      <c r="D640" s="31"/>
      <c r="E640" s="43" t="str">
        <f t="shared" si="39"/>
        <v/>
      </c>
      <c r="F640" s="33" t="str">
        <f t="shared" si="38"/>
        <v/>
      </c>
      <c r="G640" s="43"/>
      <c r="H640" s="68" t="s">
        <v>241</v>
      </c>
      <c r="I640" s="35" t="s">
        <v>242</v>
      </c>
      <c r="J640" s="114" t="s">
        <v>159</v>
      </c>
      <c r="K640" s="43"/>
      <c r="L640" s="43"/>
      <c r="M640" s="140"/>
      <c r="O640" s="113"/>
    </row>
    <row r="641" spans="1:15" ht="15.75" thickBot="1" x14ac:dyDescent="0.3">
      <c r="A641" s="23" t="s">
        <v>73</v>
      </c>
      <c r="B641" s="59"/>
      <c r="D641" s="31" t="s">
        <v>243</v>
      </c>
      <c r="E641" s="43" t="str">
        <f t="shared" si="39"/>
        <v/>
      </c>
      <c r="F641" s="33" t="str">
        <f t="shared" si="38"/>
        <v/>
      </c>
      <c r="G641" s="43"/>
      <c r="H641" s="69" t="s">
        <v>244</v>
      </c>
      <c r="I641" s="35" t="s">
        <v>245</v>
      </c>
      <c r="J641" s="114" t="s">
        <v>159</v>
      </c>
      <c r="K641" s="43"/>
      <c r="L641" s="43"/>
      <c r="M641" s="140"/>
      <c r="O641" s="113"/>
    </row>
    <row r="642" spans="1:15" x14ac:dyDescent="0.25">
      <c r="A642" s="29" t="s">
        <v>1207</v>
      </c>
      <c r="B642" s="28" t="s">
        <v>1208</v>
      </c>
      <c r="C642" s="1">
        <v>2321</v>
      </c>
      <c r="D642" s="48" t="s">
        <v>172</v>
      </c>
      <c r="E642" s="43">
        <f t="shared" si="39"/>
        <v>2167</v>
      </c>
      <c r="F642" s="33">
        <f t="shared" si="38"/>
        <v>1548</v>
      </c>
      <c r="G642" s="43"/>
      <c r="H642" s="33">
        <v>1919</v>
      </c>
      <c r="I642" s="35">
        <v>2.83</v>
      </c>
      <c r="J642" s="114">
        <v>2321</v>
      </c>
      <c r="K642" s="43">
        <f t="shared" ref="K642:K652" si="42">H642/1.24</f>
        <v>1548</v>
      </c>
      <c r="L642" s="43"/>
      <c r="M642" s="140"/>
      <c r="O642" s="113"/>
    </row>
    <row r="643" spans="1:15" x14ac:dyDescent="0.25">
      <c r="A643" s="29" t="s">
        <v>1209</v>
      </c>
      <c r="B643" s="28" t="s">
        <v>1210</v>
      </c>
      <c r="C643" s="1">
        <v>3003</v>
      </c>
      <c r="D643" s="48" t="s">
        <v>172</v>
      </c>
      <c r="E643" s="43">
        <f t="shared" si="39"/>
        <v>2803</v>
      </c>
      <c r="F643" s="33">
        <f t="shared" si="38"/>
        <v>2002</v>
      </c>
      <c r="G643" s="43"/>
      <c r="H643" s="33">
        <v>2483</v>
      </c>
      <c r="I643" s="35">
        <v>3.39</v>
      </c>
      <c r="J643" s="33">
        <v>3004</v>
      </c>
      <c r="K643" s="43">
        <f t="shared" si="42"/>
        <v>2002</v>
      </c>
      <c r="L643" s="43"/>
      <c r="M643" s="140"/>
      <c r="O643" s="113"/>
    </row>
    <row r="644" spans="1:15" x14ac:dyDescent="0.25">
      <c r="A644" s="29" t="s">
        <v>1211</v>
      </c>
      <c r="B644" s="28" t="s">
        <v>1212</v>
      </c>
      <c r="C644" s="1">
        <v>3976</v>
      </c>
      <c r="D644" s="48" t="s">
        <v>172</v>
      </c>
      <c r="E644" s="43">
        <f t="shared" si="39"/>
        <v>3711</v>
      </c>
      <c r="F644" s="33">
        <f t="shared" si="38"/>
        <v>2651</v>
      </c>
      <c r="G644" s="43"/>
      <c r="H644" s="33">
        <v>3287</v>
      </c>
      <c r="I644" s="35">
        <v>4.0599999999999996</v>
      </c>
      <c r="J644" s="33">
        <v>3976</v>
      </c>
      <c r="K644" s="43">
        <f t="shared" si="42"/>
        <v>2651</v>
      </c>
      <c r="L644" s="43"/>
      <c r="M644" s="140"/>
      <c r="O644" s="113"/>
    </row>
    <row r="645" spans="1:15" x14ac:dyDescent="0.25">
      <c r="A645" s="29" t="s">
        <v>1213</v>
      </c>
      <c r="B645" s="28" t="s">
        <v>1214</v>
      </c>
      <c r="C645" s="1">
        <v>4876</v>
      </c>
      <c r="D645" s="48" t="s">
        <v>172</v>
      </c>
      <c r="E645" s="43">
        <f t="shared" si="39"/>
        <v>4551</v>
      </c>
      <c r="F645" s="33">
        <f t="shared" si="38"/>
        <v>3251</v>
      </c>
      <c r="G645" s="43"/>
      <c r="H645" s="33">
        <v>4031</v>
      </c>
      <c r="I645" s="35">
        <v>4.96</v>
      </c>
      <c r="J645" s="33">
        <v>4876</v>
      </c>
      <c r="K645" s="43">
        <f t="shared" si="42"/>
        <v>3251</v>
      </c>
      <c r="L645" s="43"/>
      <c r="M645" s="140"/>
      <c r="O645" s="113"/>
    </row>
    <row r="646" spans="1:15" x14ac:dyDescent="0.25">
      <c r="A646" s="29" t="s">
        <v>1215</v>
      </c>
      <c r="B646" s="28" t="s">
        <v>1216</v>
      </c>
      <c r="C646" s="1">
        <v>6384</v>
      </c>
      <c r="D646" s="48" t="s">
        <v>172</v>
      </c>
      <c r="E646" s="43">
        <f t="shared" si="39"/>
        <v>5958</v>
      </c>
      <c r="F646" s="33">
        <f t="shared" ref="F646:F709" si="43">IF(K646=0,"",K646)</f>
        <v>4256</v>
      </c>
      <c r="G646" s="43"/>
      <c r="H646" s="33">
        <v>5278</v>
      </c>
      <c r="I646" s="35">
        <v>7.58</v>
      </c>
      <c r="J646" s="33">
        <v>6385</v>
      </c>
      <c r="K646" s="43">
        <f t="shared" si="42"/>
        <v>4256</v>
      </c>
      <c r="L646" s="43"/>
      <c r="M646" s="140"/>
      <c r="O646" s="113"/>
    </row>
    <row r="647" spans="1:15" x14ac:dyDescent="0.25">
      <c r="A647" s="29" t="s">
        <v>1217</v>
      </c>
      <c r="B647" s="28" t="s">
        <v>1218</v>
      </c>
      <c r="C647" s="1">
        <v>9024</v>
      </c>
      <c r="D647" s="48" t="s">
        <v>172</v>
      </c>
      <c r="E647" s="43">
        <f t="shared" ref="E647:E710" si="44">IF(K647&lt;=0,"",K647*E$2)</f>
        <v>8422</v>
      </c>
      <c r="F647" s="33">
        <f t="shared" si="43"/>
        <v>6016</v>
      </c>
      <c r="G647" s="43"/>
      <c r="H647" s="33">
        <v>7460</v>
      </c>
      <c r="I647" s="35">
        <v>9.08</v>
      </c>
      <c r="J647" s="33">
        <v>9024</v>
      </c>
      <c r="K647" s="43">
        <f t="shared" si="42"/>
        <v>6016</v>
      </c>
      <c r="L647" s="43"/>
      <c r="M647" s="140"/>
      <c r="O647" s="113"/>
    </row>
    <row r="648" spans="1:15" x14ac:dyDescent="0.25">
      <c r="A648" s="29" t="s">
        <v>1219</v>
      </c>
      <c r="B648" s="28" t="s">
        <v>1220</v>
      </c>
      <c r="C648" s="1">
        <v>11727</v>
      </c>
      <c r="D648" s="48" t="s">
        <v>172</v>
      </c>
      <c r="E648" s="43">
        <f t="shared" si="44"/>
        <v>10947</v>
      </c>
      <c r="F648" s="33">
        <f t="shared" si="43"/>
        <v>7819</v>
      </c>
      <c r="G648" s="43"/>
      <c r="H648" s="33">
        <v>9695</v>
      </c>
      <c r="I648" s="35">
        <v>11.4</v>
      </c>
      <c r="J648" s="33">
        <v>11728</v>
      </c>
      <c r="K648" s="43">
        <f t="shared" si="42"/>
        <v>7819</v>
      </c>
      <c r="L648" s="43"/>
      <c r="M648" s="140"/>
      <c r="O648" s="113"/>
    </row>
    <row r="649" spans="1:15" x14ac:dyDescent="0.25">
      <c r="A649" s="29" t="s">
        <v>1221</v>
      </c>
      <c r="B649" s="28" t="s">
        <v>1222</v>
      </c>
      <c r="C649" s="1">
        <v>15139</v>
      </c>
      <c r="D649" s="48" t="s">
        <v>172</v>
      </c>
      <c r="E649" s="43">
        <f t="shared" si="44"/>
        <v>14130</v>
      </c>
      <c r="F649" s="33">
        <f t="shared" si="43"/>
        <v>10093</v>
      </c>
      <c r="G649" s="43"/>
      <c r="H649" s="33">
        <v>12515</v>
      </c>
      <c r="I649" s="35">
        <v>14.6</v>
      </c>
      <c r="J649" s="33">
        <v>15139</v>
      </c>
      <c r="K649" s="43">
        <f t="shared" si="42"/>
        <v>10093</v>
      </c>
      <c r="L649" s="43"/>
      <c r="M649" s="140"/>
      <c r="O649" s="113"/>
    </row>
    <row r="650" spans="1:15" x14ac:dyDescent="0.25">
      <c r="A650" s="29" t="s">
        <v>1223</v>
      </c>
      <c r="B650" s="28" t="s">
        <v>1224</v>
      </c>
      <c r="C650" s="1">
        <v>15671</v>
      </c>
      <c r="D650" s="48" t="s">
        <v>172</v>
      </c>
      <c r="E650" s="43">
        <f t="shared" si="44"/>
        <v>14627</v>
      </c>
      <c r="F650" s="33">
        <f t="shared" si="43"/>
        <v>10448</v>
      </c>
      <c r="G650" s="43"/>
      <c r="H650" s="33">
        <v>12955</v>
      </c>
      <c r="I650" s="35">
        <v>17</v>
      </c>
      <c r="J650" s="33">
        <v>15671</v>
      </c>
      <c r="K650" s="43">
        <f t="shared" si="42"/>
        <v>10448</v>
      </c>
      <c r="L650" s="43"/>
      <c r="M650" s="140"/>
      <c r="O650" s="113"/>
    </row>
    <row r="651" spans="1:15" x14ac:dyDescent="0.25">
      <c r="A651" s="29" t="s">
        <v>1225</v>
      </c>
      <c r="B651" s="28" t="s">
        <v>1226</v>
      </c>
      <c r="C651" s="1">
        <v>25904</v>
      </c>
      <c r="D651" s="48" t="s">
        <v>172</v>
      </c>
      <c r="E651" s="43">
        <f t="shared" si="44"/>
        <v>24177</v>
      </c>
      <c r="F651" s="33">
        <f t="shared" si="43"/>
        <v>17269</v>
      </c>
      <c r="G651" s="43"/>
      <c r="H651" s="33">
        <v>21414</v>
      </c>
      <c r="I651" s="35">
        <v>24.5</v>
      </c>
      <c r="J651" s="33">
        <v>25904</v>
      </c>
      <c r="K651" s="43">
        <f t="shared" si="42"/>
        <v>17269</v>
      </c>
      <c r="L651" s="43"/>
      <c r="M651" s="140"/>
      <c r="O651" s="113"/>
    </row>
    <row r="652" spans="1:15" x14ac:dyDescent="0.25">
      <c r="A652" s="29" t="s">
        <v>1227</v>
      </c>
      <c r="B652" s="28" t="s">
        <v>1228</v>
      </c>
      <c r="C652" s="1">
        <v>30021</v>
      </c>
      <c r="D652" s="48" t="s">
        <v>172</v>
      </c>
      <c r="E652" s="43">
        <f t="shared" si="44"/>
        <v>28021</v>
      </c>
      <c r="F652" s="33">
        <f t="shared" si="43"/>
        <v>20015</v>
      </c>
      <c r="G652" s="43"/>
      <c r="H652" s="33">
        <v>24818</v>
      </c>
      <c r="I652" s="35">
        <v>27.5</v>
      </c>
      <c r="J652" s="33">
        <v>30022</v>
      </c>
      <c r="K652" s="43">
        <f t="shared" si="42"/>
        <v>20015</v>
      </c>
      <c r="L652" s="43"/>
      <c r="M652" s="140"/>
      <c r="O652" s="113"/>
    </row>
    <row r="653" spans="1:15" x14ac:dyDescent="0.25">
      <c r="A653" s="29" t="s">
        <v>159</v>
      </c>
      <c r="B653" s="48"/>
      <c r="E653" s="43" t="str">
        <f t="shared" si="44"/>
        <v/>
      </c>
      <c r="F653" s="33" t="str">
        <f t="shared" si="43"/>
        <v/>
      </c>
      <c r="G653" s="43"/>
      <c r="H653" s="60"/>
      <c r="J653" s="33" t="s">
        <v>159</v>
      </c>
      <c r="K653" s="43"/>
      <c r="L653" s="43"/>
      <c r="M653" s="140"/>
      <c r="O653" s="113"/>
    </row>
    <row r="654" spans="1:15" x14ac:dyDescent="0.25">
      <c r="A654" s="29" t="s">
        <v>159</v>
      </c>
      <c r="B654" s="48"/>
      <c r="D654" s="31" t="s">
        <v>160</v>
      </c>
      <c r="E654" s="43" t="str">
        <f t="shared" si="44"/>
        <v/>
      </c>
      <c r="F654" s="33" t="str">
        <f t="shared" si="43"/>
        <v/>
      </c>
      <c r="G654" s="43"/>
      <c r="H654" s="62" t="s">
        <v>1229</v>
      </c>
      <c r="I654" s="35" t="s">
        <v>732</v>
      </c>
      <c r="J654" s="114" t="s">
        <v>159</v>
      </c>
      <c r="K654" s="43"/>
      <c r="L654" s="43"/>
      <c r="M654" s="140"/>
      <c r="O654" s="113"/>
    </row>
    <row r="655" spans="1:15" x14ac:dyDescent="0.25">
      <c r="A655" s="29" t="s">
        <v>159</v>
      </c>
      <c r="B655" s="48"/>
      <c r="D655" s="31" t="s">
        <v>163</v>
      </c>
      <c r="E655" s="43" t="str">
        <f t="shared" si="44"/>
        <v/>
      </c>
      <c r="F655" s="33" t="str">
        <f t="shared" si="43"/>
        <v/>
      </c>
      <c r="G655" s="43"/>
      <c r="H655" s="58" t="s">
        <v>961</v>
      </c>
      <c r="I655" s="35" t="s">
        <v>735</v>
      </c>
      <c r="J655" s="114" t="s">
        <v>159</v>
      </c>
      <c r="K655" s="43"/>
      <c r="L655" s="43"/>
      <c r="M655" s="140"/>
      <c r="O655" s="113"/>
    </row>
    <row r="656" spans="1:15" ht="15.75" thickBot="1" x14ac:dyDescent="0.3">
      <c r="A656" s="29" t="s">
        <v>159</v>
      </c>
      <c r="B656" s="48"/>
      <c r="D656" s="31" t="s">
        <v>166</v>
      </c>
      <c r="E656" s="43" t="str">
        <f t="shared" si="44"/>
        <v/>
      </c>
      <c r="F656" s="33" t="str">
        <f t="shared" si="43"/>
        <v/>
      </c>
      <c r="G656" s="43"/>
      <c r="H656" s="58" t="s">
        <v>1230</v>
      </c>
      <c r="J656" s="114" t="s">
        <v>159</v>
      </c>
      <c r="K656" s="43"/>
      <c r="L656" s="43"/>
      <c r="M656" s="140"/>
      <c r="O656" s="113"/>
    </row>
    <row r="657" spans="1:15" s="42" customFormat="1" x14ac:dyDescent="0.25">
      <c r="A657" s="23" t="s">
        <v>159</v>
      </c>
      <c r="B657" s="50"/>
      <c r="C657" s="115"/>
      <c r="D657" s="31" t="s">
        <v>617</v>
      </c>
      <c r="E657" s="43" t="str">
        <f t="shared" si="44"/>
        <v/>
      </c>
      <c r="F657" s="33" t="str">
        <f t="shared" si="43"/>
        <v/>
      </c>
      <c r="G657" s="43"/>
      <c r="H657" s="45" t="s">
        <v>1131</v>
      </c>
      <c r="I657" s="41"/>
      <c r="J657" s="40" t="s">
        <v>159</v>
      </c>
      <c r="K657" s="43"/>
      <c r="L657" s="43"/>
      <c r="M657" s="140"/>
      <c r="N657" s="113"/>
      <c r="O657" s="113"/>
    </row>
    <row r="658" spans="1:15" s="42" customFormat="1" x14ac:dyDescent="0.25">
      <c r="A658" s="23" t="s">
        <v>159</v>
      </c>
      <c r="B658" s="37" t="s">
        <v>1231</v>
      </c>
      <c r="C658" s="115"/>
      <c r="D658" s="31" t="s">
        <v>168</v>
      </c>
      <c r="E658" s="43" t="str">
        <f t="shared" si="44"/>
        <v/>
      </c>
      <c r="F658" s="33" t="str">
        <f t="shared" si="43"/>
        <v/>
      </c>
      <c r="G658" s="43"/>
      <c r="H658" s="46" t="s">
        <v>169</v>
      </c>
      <c r="I658" s="41"/>
      <c r="J658" s="40" t="s">
        <v>159</v>
      </c>
      <c r="K658" s="43"/>
      <c r="L658" s="43"/>
      <c r="M658" s="140"/>
      <c r="N658" s="113"/>
      <c r="O658" s="113"/>
    </row>
    <row r="659" spans="1:15" ht="12.75" customHeight="1" x14ac:dyDescent="0.25">
      <c r="A659" s="29" t="s">
        <v>159</v>
      </c>
      <c r="B659" s="38" t="s">
        <v>740</v>
      </c>
      <c r="D659" s="31"/>
      <c r="E659" s="43" t="str">
        <f t="shared" si="44"/>
        <v/>
      </c>
      <c r="F659" s="33" t="str">
        <f t="shared" si="43"/>
        <v/>
      </c>
      <c r="G659" s="43"/>
      <c r="H659" s="55" t="s">
        <v>241</v>
      </c>
      <c r="I659" s="35" t="s">
        <v>242</v>
      </c>
      <c r="J659" s="114" t="s">
        <v>159</v>
      </c>
      <c r="K659" s="43"/>
      <c r="L659" s="43"/>
      <c r="M659" s="140"/>
      <c r="O659" s="113"/>
    </row>
    <row r="660" spans="1:15" ht="16.5" customHeight="1" x14ac:dyDescent="0.25">
      <c r="A660" s="23" t="s">
        <v>73</v>
      </c>
      <c r="B660" s="38" t="s">
        <v>165</v>
      </c>
      <c r="D660" s="31" t="s">
        <v>243</v>
      </c>
      <c r="E660" s="43" t="str">
        <f t="shared" si="44"/>
        <v/>
      </c>
      <c r="F660" s="33" t="str">
        <f t="shared" si="43"/>
        <v/>
      </c>
      <c r="G660" s="43"/>
      <c r="H660" s="55" t="s">
        <v>244</v>
      </c>
      <c r="I660" s="35" t="s">
        <v>245</v>
      </c>
      <c r="J660" s="114" t="s">
        <v>159</v>
      </c>
      <c r="K660" s="43"/>
      <c r="L660" s="43"/>
      <c r="M660" s="140"/>
      <c r="O660" s="113"/>
    </row>
    <row r="661" spans="1:15" ht="16.5" customHeight="1" x14ac:dyDescent="0.25">
      <c r="A661" s="29" t="s">
        <v>1232</v>
      </c>
      <c r="B661" s="28" t="s">
        <v>1233</v>
      </c>
      <c r="C661" s="1">
        <v>129</v>
      </c>
      <c r="D661" s="48" t="s">
        <v>172</v>
      </c>
      <c r="E661" s="43">
        <f t="shared" si="44"/>
        <v>120</v>
      </c>
      <c r="F661" s="33">
        <f t="shared" si="43"/>
        <v>86</v>
      </c>
      <c r="G661" s="43"/>
      <c r="H661" s="33">
        <v>107</v>
      </c>
      <c r="I661" s="35">
        <v>0.23</v>
      </c>
      <c r="J661" s="114">
        <v>129</v>
      </c>
      <c r="K661" s="43">
        <f t="shared" ref="K661:K679" si="45">H661/1.24</f>
        <v>86</v>
      </c>
      <c r="L661" s="43"/>
      <c r="M661" s="140"/>
      <c r="O661" s="113"/>
    </row>
    <row r="662" spans="1:15" ht="16.5" customHeight="1" x14ac:dyDescent="0.25">
      <c r="A662" s="29" t="s">
        <v>1234</v>
      </c>
      <c r="B662" s="28" t="s">
        <v>1235</v>
      </c>
      <c r="C662" s="1">
        <v>589</v>
      </c>
      <c r="D662" s="48" t="s">
        <v>172</v>
      </c>
      <c r="E662" s="43">
        <f t="shared" si="44"/>
        <v>550</v>
      </c>
      <c r="F662" s="33">
        <f t="shared" si="43"/>
        <v>393</v>
      </c>
      <c r="G662" s="43"/>
      <c r="H662" s="33">
        <v>487</v>
      </c>
      <c r="I662" s="35">
        <v>0.25</v>
      </c>
      <c r="J662" s="114">
        <v>589</v>
      </c>
      <c r="K662" s="43">
        <f t="shared" si="45"/>
        <v>393</v>
      </c>
      <c r="L662" s="43"/>
      <c r="M662" s="140"/>
      <c r="O662" s="113"/>
    </row>
    <row r="663" spans="1:15" x14ac:dyDescent="0.25">
      <c r="A663" s="29" t="s">
        <v>1236</v>
      </c>
      <c r="B663" s="28" t="s">
        <v>1237</v>
      </c>
      <c r="C663" s="1">
        <v>110</v>
      </c>
      <c r="D663" s="48" t="s">
        <v>172</v>
      </c>
      <c r="E663" s="43">
        <f t="shared" si="44"/>
        <v>104</v>
      </c>
      <c r="F663" s="33">
        <f t="shared" si="43"/>
        <v>74</v>
      </c>
      <c r="G663" s="43"/>
      <c r="H663" s="33">
        <v>92</v>
      </c>
      <c r="I663" s="35">
        <v>0.4</v>
      </c>
      <c r="J663" s="33">
        <v>111</v>
      </c>
      <c r="K663" s="43">
        <f t="shared" si="45"/>
        <v>74</v>
      </c>
      <c r="L663" s="43"/>
      <c r="M663" s="140"/>
      <c r="O663" s="113"/>
    </row>
    <row r="664" spans="1:15" x14ac:dyDescent="0.25">
      <c r="A664" s="29" t="s">
        <v>1238</v>
      </c>
      <c r="B664" s="28" t="s">
        <v>1239</v>
      </c>
      <c r="C664" s="1">
        <v>177</v>
      </c>
      <c r="D664" s="48" t="s">
        <v>172</v>
      </c>
      <c r="E664" s="43">
        <f t="shared" si="44"/>
        <v>167</v>
      </c>
      <c r="F664" s="33">
        <f t="shared" si="43"/>
        <v>119</v>
      </c>
      <c r="G664" s="43"/>
      <c r="H664" s="33">
        <v>147</v>
      </c>
      <c r="I664" s="35">
        <v>0.62</v>
      </c>
      <c r="J664" s="33">
        <v>178</v>
      </c>
      <c r="K664" s="43">
        <f t="shared" si="45"/>
        <v>119</v>
      </c>
      <c r="L664" s="43"/>
      <c r="M664" s="140"/>
      <c r="O664" s="113"/>
    </row>
    <row r="665" spans="1:15" x14ac:dyDescent="0.25">
      <c r="A665" s="29" t="s">
        <v>1240</v>
      </c>
      <c r="B665" s="28" t="s">
        <v>1241</v>
      </c>
      <c r="C665" s="1">
        <v>243</v>
      </c>
      <c r="D665" s="48" t="s">
        <v>172</v>
      </c>
      <c r="E665" s="43">
        <f t="shared" si="44"/>
        <v>227</v>
      </c>
      <c r="F665" s="33">
        <f t="shared" si="43"/>
        <v>162</v>
      </c>
      <c r="G665" s="43"/>
      <c r="H665" s="33">
        <v>201</v>
      </c>
      <c r="I665" s="35">
        <v>0.91</v>
      </c>
      <c r="J665" s="33">
        <v>243</v>
      </c>
      <c r="K665" s="43">
        <f t="shared" si="45"/>
        <v>162</v>
      </c>
      <c r="L665" s="43"/>
      <c r="M665" s="140"/>
      <c r="O665" s="113"/>
    </row>
    <row r="666" spans="1:15" x14ac:dyDescent="0.25">
      <c r="A666" s="29" t="s">
        <v>1242</v>
      </c>
      <c r="B666" s="28" t="s">
        <v>1243</v>
      </c>
      <c r="C666" s="1">
        <v>410</v>
      </c>
      <c r="D666" s="48" t="s">
        <v>172</v>
      </c>
      <c r="E666" s="43">
        <f t="shared" si="44"/>
        <v>382</v>
      </c>
      <c r="F666" s="33">
        <f t="shared" si="43"/>
        <v>273</v>
      </c>
      <c r="G666" s="43"/>
      <c r="H666" s="33">
        <v>339</v>
      </c>
      <c r="I666" s="35">
        <v>1.61</v>
      </c>
      <c r="J666" s="33">
        <v>410</v>
      </c>
      <c r="K666" s="43">
        <f t="shared" si="45"/>
        <v>273</v>
      </c>
      <c r="L666" s="43"/>
      <c r="M666" s="140"/>
      <c r="O666" s="113"/>
    </row>
    <row r="667" spans="1:15" x14ac:dyDescent="0.25">
      <c r="A667" s="29" t="s">
        <v>1244</v>
      </c>
      <c r="B667" s="28" t="s">
        <v>1245</v>
      </c>
      <c r="C667" s="1">
        <v>706</v>
      </c>
      <c r="D667" s="48" t="s">
        <v>172</v>
      </c>
      <c r="E667" s="43">
        <f t="shared" si="44"/>
        <v>659</v>
      </c>
      <c r="F667" s="33">
        <f t="shared" si="43"/>
        <v>471</v>
      </c>
      <c r="G667" s="43"/>
      <c r="H667" s="33">
        <v>584</v>
      </c>
      <c r="I667" s="35">
        <v>2.0699999999999998</v>
      </c>
      <c r="J667" s="33">
        <v>706</v>
      </c>
      <c r="K667" s="43">
        <f t="shared" si="45"/>
        <v>471</v>
      </c>
      <c r="L667" s="43"/>
      <c r="M667" s="140"/>
      <c r="O667" s="113"/>
    </row>
    <row r="668" spans="1:15" x14ac:dyDescent="0.25">
      <c r="A668" s="29" t="s">
        <v>1246</v>
      </c>
      <c r="B668" s="28" t="s">
        <v>1247</v>
      </c>
      <c r="C668" s="1">
        <v>679</v>
      </c>
      <c r="D668" s="48" t="s">
        <v>172</v>
      </c>
      <c r="E668" s="43">
        <f t="shared" si="44"/>
        <v>634</v>
      </c>
      <c r="F668" s="33">
        <f t="shared" si="43"/>
        <v>453</v>
      </c>
      <c r="G668" s="43"/>
      <c r="H668" s="33">
        <v>562</v>
      </c>
      <c r="I668" s="35">
        <v>2.5099999999999998</v>
      </c>
      <c r="J668" s="33">
        <v>680</v>
      </c>
      <c r="K668" s="43">
        <f t="shared" si="45"/>
        <v>453</v>
      </c>
      <c r="L668" s="43"/>
      <c r="M668" s="140"/>
      <c r="O668" s="113"/>
    </row>
    <row r="669" spans="1:15" x14ac:dyDescent="0.25">
      <c r="A669" s="29" t="s">
        <v>1248</v>
      </c>
      <c r="B669" s="28" t="s">
        <v>1249</v>
      </c>
      <c r="C669" s="1">
        <v>1132</v>
      </c>
      <c r="D669" s="48" t="s">
        <v>172</v>
      </c>
      <c r="E669" s="43">
        <f t="shared" si="44"/>
        <v>1057</v>
      </c>
      <c r="F669" s="33">
        <f t="shared" si="43"/>
        <v>755</v>
      </c>
      <c r="G669" s="43"/>
      <c r="H669" s="33">
        <v>936</v>
      </c>
      <c r="I669" s="35">
        <v>3.04</v>
      </c>
      <c r="J669" s="33">
        <v>1132</v>
      </c>
      <c r="K669" s="43">
        <f t="shared" si="45"/>
        <v>755</v>
      </c>
      <c r="L669" s="43"/>
      <c r="M669" s="140"/>
      <c r="O669" s="113"/>
    </row>
    <row r="670" spans="1:15" x14ac:dyDescent="0.25">
      <c r="A670" s="29" t="s">
        <v>1250</v>
      </c>
      <c r="B670" s="28" t="s">
        <v>1251</v>
      </c>
      <c r="C670" s="1">
        <v>1081</v>
      </c>
      <c r="D670" s="48" t="s">
        <v>172</v>
      </c>
      <c r="E670" s="43">
        <f t="shared" si="44"/>
        <v>1009</v>
      </c>
      <c r="F670" s="33">
        <f t="shared" si="43"/>
        <v>721</v>
      </c>
      <c r="G670" s="43"/>
      <c r="H670" s="33">
        <v>894</v>
      </c>
      <c r="I670" s="35">
        <v>3.93</v>
      </c>
      <c r="J670" s="33">
        <v>1081</v>
      </c>
      <c r="K670" s="43">
        <f t="shared" si="45"/>
        <v>721</v>
      </c>
      <c r="L670" s="43"/>
      <c r="M670" s="140"/>
      <c r="O670" s="113"/>
    </row>
    <row r="671" spans="1:15" x14ac:dyDescent="0.25">
      <c r="A671" s="29" t="s">
        <v>1252</v>
      </c>
      <c r="B671" s="28" t="s">
        <v>1253</v>
      </c>
      <c r="C671" s="1">
        <v>1341</v>
      </c>
      <c r="D671" s="48" t="s">
        <v>172</v>
      </c>
      <c r="E671" s="43">
        <f t="shared" si="44"/>
        <v>1252</v>
      </c>
      <c r="F671" s="33">
        <f t="shared" si="43"/>
        <v>894</v>
      </c>
      <c r="G671" s="43"/>
      <c r="H671" s="33">
        <v>1109</v>
      </c>
      <c r="I671" s="35">
        <v>4.93</v>
      </c>
      <c r="J671" s="33">
        <v>1342</v>
      </c>
      <c r="K671" s="43">
        <f t="shared" si="45"/>
        <v>894</v>
      </c>
      <c r="L671" s="43"/>
      <c r="M671" s="140"/>
      <c r="O671" s="113"/>
    </row>
    <row r="672" spans="1:15" x14ac:dyDescent="0.25">
      <c r="A672" s="29" t="s">
        <v>1254</v>
      </c>
      <c r="B672" s="28" t="s">
        <v>1255</v>
      </c>
      <c r="C672" s="1">
        <f>1520*2</f>
        <v>3040</v>
      </c>
      <c r="D672" s="48" t="s">
        <v>172</v>
      </c>
      <c r="E672" s="43">
        <f t="shared" si="44"/>
        <v>1420</v>
      </c>
      <c r="F672" s="33">
        <f t="shared" si="43"/>
        <v>1014</v>
      </c>
      <c r="G672" s="43"/>
      <c r="H672" s="33">
        <v>1257</v>
      </c>
      <c r="I672" s="35">
        <v>5.66</v>
      </c>
      <c r="J672" s="33">
        <v>1521</v>
      </c>
      <c r="K672" s="43">
        <f t="shared" si="45"/>
        <v>1014</v>
      </c>
      <c r="L672" s="43"/>
      <c r="M672" s="140"/>
      <c r="O672" s="113"/>
    </row>
    <row r="673" spans="1:15" x14ac:dyDescent="0.25">
      <c r="A673" s="29" t="s">
        <v>1256</v>
      </c>
      <c r="B673" s="28" t="s">
        <v>1257</v>
      </c>
      <c r="C673" s="1">
        <v>1914</v>
      </c>
      <c r="D673" s="48" t="s">
        <v>172</v>
      </c>
      <c r="E673" s="43">
        <f t="shared" si="44"/>
        <v>1788</v>
      </c>
      <c r="F673" s="33">
        <f t="shared" si="43"/>
        <v>1277</v>
      </c>
      <c r="G673" s="43"/>
      <c r="H673" s="33">
        <v>1583</v>
      </c>
      <c r="I673" s="35">
        <v>6.43</v>
      </c>
      <c r="J673" s="33">
        <v>1915</v>
      </c>
      <c r="K673" s="43">
        <f t="shared" si="45"/>
        <v>1277</v>
      </c>
      <c r="L673" s="43"/>
      <c r="M673" s="140"/>
      <c r="O673" s="113"/>
    </row>
    <row r="674" spans="1:15" x14ac:dyDescent="0.25">
      <c r="A674" s="29" t="s">
        <v>1258</v>
      </c>
      <c r="B674" s="28" t="s">
        <v>1259</v>
      </c>
      <c r="C674" s="1">
        <v>2332</v>
      </c>
      <c r="D674" s="48" t="s">
        <v>172</v>
      </c>
      <c r="E674" s="43">
        <f t="shared" si="44"/>
        <v>2177</v>
      </c>
      <c r="F674" s="33">
        <f t="shared" si="43"/>
        <v>1555</v>
      </c>
      <c r="G674" s="43"/>
      <c r="H674" s="33">
        <v>1928</v>
      </c>
      <c r="I674" s="35">
        <v>7.75</v>
      </c>
      <c r="J674" s="33">
        <v>2332</v>
      </c>
      <c r="K674" s="43">
        <f t="shared" si="45"/>
        <v>1555</v>
      </c>
      <c r="L674" s="43"/>
      <c r="M674" s="140"/>
      <c r="O674" s="113"/>
    </row>
    <row r="675" spans="1:15" x14ac:dyDescent="0.25">
      <c r="A675" s="29" t="s">
        <v>1260</v>
      </c>
      <c r="B675" s="28" t="s">
        <v>1261</v>
      </c>
      <c r="C675" s="1">
        <v>2990</v>
      </c>
      <c r="D675" s="48" t="s">
        <v>172</v>
      </c>
      <c r="E675" s="43">
        <f t="shared" si="44"/>
        <v>2792</v>
      </c>
      <c r="F675" s="33">
        <f t="shared" si="43"/>
        <v>1994</v>
      </c>
      <c r="G675" s="43"/>
      <c r="H675" s="33">
        <v>2472</v>
      </c>
      <c r="I675" s="35">
        <v>9.0500000000000007</v>
      </c>
      <c r="J675" s="33">
        <v>2990</v>
      </c>
      <c r="K675" s="43">
        <f t="shared" si="45"/>
        <v>1994</v>
      </c>
      <c r="L675" s="43"/>
      <c r="M675" s="140"/>
      <c r="O675" s="113"/>
    </row>
    <row r="676" spans="1:15" x14ac:dyDescent="0.25">
      <c r="A676" s="29" t="s">
        <v>1262</v>
      </c>
      <c r="B676" s="28" t="s">
        <v>1263</v>
      </c>
      <c r="C676" s="1">
        <v>2721</v>
      </c>
      <c r="D676" s="48" t="s">
        <v>172</v>
      </c>
      <c r="E676" s="43">
        <f t="shared" si="44"/>
        <v>2541</v>
      </c>
      <c r="F676" s="33">
        <f t="shared" si="43"/>
        <v>1815</v>
      </c>
      <c r="G676" s="43"/>
      <c r="H676" s="33">
        <v>2250</v>
      </c>
      <c r="I676" s="35">
        <v>10.1</v>
      </c>
      <c r="J676" s="33">
        <v>2722</v>
      </c>
      <c r="K676" s="43">
        <f t="shared" si="45"/>
        <v>1815</v>
      </c>
      <c r="L676" s="43"/>
      <c r="M676" s="140"/>
      <c r="O676" s="113"/>
    </row>
    <row r="677" spans="1:15" x14ac:dyDescent="0.25">
      <c r="A677" s="29" t="s">
        <v>1264</v>
      </c>
      <c r="B677" s="28" t="s">
        <v>1265</v>
      </c>
      <c r="C677" s="1">
        <f>4899*2</f>
        <v>9798</v>
      </c>
      <c r="D677" s="48" t="s">
        <v>172</v>
      </c>
      <c r="E677" s="43">
        <f t="shared" si="44"/>
        <v>4572</v>
      </c>
      <c r="F677" s="33">
        <f t="shared" si="43"/>
        <v>3266</v>
      </c>
      <c r="G677" s="43"/>
      <c r="H677" s="33">
        <v>4050</v>
      </c>
      <c r="I677" s="35">
        <v>15.7</v>
      </c>
      <c r="J677" s="33">
        <v>4899</v>
      </c>
      <c r="K677" s="43">
        <f t="shared" si="45"/>
        <v>3266</v>
      </c>
      <c r="L677" s="43"/>
      <c r="M677" s="140"/>
      <c r="O677" s="113"/>
    </row>
    <row r="678" spans="1:15" x14ac:dyDescent="0.25">
      <c r="A678" s="29" t="s">
        <v>1266</v>
      </c>
      <c r="B678" s="28" t="s">
        <v>1267</v>
      </c>
      <c r="C678" s="1">
        <v>6324</v>
      </c>
      <c r="D678" s="48" t="s">
        <v>172</v>
      </c>
      <c r="E678" s="43">
        <f t="shared" si="44"/>
        <v>5902</v>
      </c>
      <c r="F678" s="33">
        <f t="shared" si="43"/>
        <v>4216</v>
      </c>
      <c r="G678" s="43"/>
      <c r="H678" s="33">
        <v>5228</v>
      </c>
      <c r="I678" s="35">
        <v>22.6</v>
      </c>
      <c r="J678" s="33">
        <v>6324</v>
      </c>
      <c r="K678" s="43">
        <f t="shared" si="45"/>
        <v>4216</v>
      </c>
      <c r="L678" s="43"/>
      <c r="M678" s="140"/>
      <c r="O678" s="113"/>
    </row>
    <row r="679" spans="1:15" x14ac:dyDescent="0.25">
      <c r="A679" s="29" t="s">
        <v>1268</v>
      </c>
      <c r="B679" s="28" t="s">
        <v>1269</v>
      </c>
      <c r="C679" s="1">
        <v>10899</v>
      </c>
      <c r="D679" s="48" t="s">
        <v>172</v>
      </c>
      <c r="E679" s="43">
        <f t="shared" si="44"/>
        <v>10172</v>
      </c>
      <c r="F679" s="33">
        <f t="shared" si="43"/>
        <v>7266</v>
      </c>
      <c r="G679" s="43"/>
      <c r="H679" s="33">
        <v>9010</v>
      </c>
      <c r="I679" s="35">
        <v>30.8</v>
      </c>
      <c r="J679" s="33">
        <v>10899</v>
      </c>
      <c r="K679" s="43">
        <f t="shared" si="45"/>
        <v>7266</v>
      </c>
      <c r="L679" s="43"/>
      <c r="M679" s="140"/>
      <c r="O679" s="113"/>
    </row>
    <row r="680" spans="1:15" x14ac:dyDescent="0.25">
      <c r="A680" s="29" t="s">
        <v>159</v>
      </c>
      <c r="B680" s="48"/>
      <c r="E680" s="43" t="str">
        <f t="shared" si="44"/>
        <v/>
      </c>
      <c r="F680" s="33" t="str">
        <f t="shared" si="43"/>
        <v/>
      </c>
      <c r="G680" s="43"/>
      <c r="H680" s="56"/>
      <c r="J680" s="114" t="s">
        <v>159</v>
      </c>
      <c r="K680" s="43"/>
      <c r="L680" s="43"/>
      <c r="M680" s="140"/>
      <c r="O680" s="113"/>
    </row>
    <row r="681" spans="1:15" x14ac:dyDescent="0.25">
      <c r="A681" s="29" t="s">
        <v>159</v>
      </c>
      <c r="B681" s="48"/>
      <c r="D681" s="31" t="s">
        <v>160</v>
      </c>
      <c r="E681" s="43" t="str">
        <f t="shared" si="44"/>
        <v/>
      </c>
      <c r="F681" s="33" t="str">
        <f t="shared" si="43"/>
        <v/>
      </c>
      <c r="G681" s="43"/>
      <c r="H681" s="62" t="s">
        <v>1270</v>
      </c>
      <c r="J681" s="114" t="s">
        <v>159</v>
      </c>
      <c r="K681" s="43"/>
      <c r="L681" s="43"/>
      <c r="M681" s="140"/>
      <c r="O681" s="113"/>
    </row>
    <row r="682" spans="1:15" x14ac:dyDescent="0.25">
      <c r="A682" s="29" t="s">
        <v>159</v>
      </c>
      <c r="B682" s="48"/>
      <c r="D682" s="31" t="s">
        <v>163</v>
      </c>
      <c r="E682" s="43" t="str">
        <f t="shared" si="44"/>
        <v/>
      </c>
      <c r="F682" s="33" t="str">
        <f t="shared" si="43"/>
        <v/>
      </c>
      <c r="G682" s="43"/>
      <c r="H682" s="58" t="s">
        <v>1271</v>
      </c>
      <c r="I682" s="35" t="s">
        <v>735</v>
      </c>
      <c r="J682" s="114" t="s">
        <v>159</v>
      </c>
      <c r="K682" s="43"/>
      <c r="L682" s="43"/>
      <c r="M682" s="140"/>
      <c r="O682" s="113"/>
    </row>
    <row r="683" spans="1:15" x14ac:dyDescent="0.25">
      <c r="A683" s="29" t="s">
        <v>159</v>
      </c>
      <c r="B683" s="48"/>
      <c r="D683" s="31" t="s">
        <v>166</v>
      </c>
      <c r="E683" s="43" t="str">
        <f t="shared" si="44"/>
        <v/>
      </c>
      <c r="F683" s="33" t="str">
        <f t="shared" si="43"/>
        <v/>
      </c>
      <c r="G683" s="43"/>
      <c r="H683" s="70" t="s">
        <v>1272</v>
      </c>
      <c r="I683" s="35" t="s">
        <v>1273</v>
      </c>
      <c r="J683" s="114" t="s">
        <v>159</v>
      </c>
      <c r="K683" s="43"/>
      <c r="L683" s="43"/>
      <c r="M683" s="140"/>
      <c r="O683" s="113"/>
    </row>
    <row r="684" spans="1:15" ht="15.75" thickBot="1" x14ac:dyDescent="0.3">
      <c r="A684" s="29" t="s">
        <v>159</v>
      </c>
      <c r="B684" s="48"/>
      <c r="D684" s="31" t="s">
        <v>1162</v>
      </c>
      <c r="E684" s="43" t="str">
        <f t="shared" si="44"/>
        <v/>
      </c>
      <c r="F684" s="33" t="str">
        <f t="shared" si="43"/>
        <v/>
      </c>
      <c r="G684" s="43"/>
      <c r="H684" s="58" t="s">
        <v>1274</v>
      </c>
      <c r="I684" s="35" t="s">
        <v>1275</v>
      </c>
      <c r="J684" s="114" t="s">
        <v>159</v>
      </c>
      <c r="K684" s="43"/>
      <c r="L684" s="43"/>
      <c r="M684" s="140"/>
      <c r="O684" s="113"/>
    </row>
    <row r="685" spans="1:15" s="42" customFormat="1" x14ac:dyDescent="0.25">
      <c r="A685" s="23" t="s">
        <v>159</v>
      </c>
      <c r="B685" s="64"/>
      <c r="C685" s="115"/>
      <c r="D685" s="31" t="s">
        <v>617</v>
      </c>
      <c r="E685" s="43" t="str">
        <f t="shared" si="44"/>
        <v/>
      </c>
      <c r="F685" s="33" t="str">
        <f t="shared" si="43"/>
        <v/>
      </c>
      <c r="G685" s="43"/>
      <c r="H685" s="45" t="s">
        <v>1165</v>
      </c>
      <c r="I685" s="41"/>
      <c r="J685" s="40" t="s">
        <v>159</v>
      </c>
      <c r="K685" s="43"/>
      <c r="L685" s="43"/>
      <c r="M685" s="140"/>
      <c r="N685" s="113"/>
      <c r="O685" s="113"/>
    </row>
    <row r="686" spans="1:15" s="42" customFormat="1" x14ac:dyDescent="0.25">
      <c r="A686" s="23" t="s">
        <v>159</v>
      </c>
      <c r="B686" s="37" t="s">
        <v>1276</v>
      </c>
      <c r="C686" s="115"/>
      <c r="D686" s="31" t="s">
        <v>168</v>
      </c>
      <c r="E686" s="43" t="str">
        <f t="shared" si="44"/>
        <v/>
      </c>
      <c r="F686" s="33" t="str">
        <f t="shared" si="43"/>
        <v/>
      </c>
      <c r="G686" s="43"/>
      <c r="H686" s="46" t="s">
        <v>1277</v>
      </c>
      <c r="I686" s="41"/>
      <c r="J686" s="40" t="s">
        <v>159</v>
      </c>
      <c r="K686" s="43"/>
      <c r="L686" s="43"/>
      <c r="M686" s="140"/>
      <c r="N686" s="113"/>
      <c r="O686" s="113"/>
    </row>
    <row r="687" spans="1:15" x14ac:dyDescent="0.25">
      <c r="A687" s="29" t="s">
        <v>159</v>
      </c>
      <c r="B687" s="38" t="s">
        <v>165</v>
      </c>
      <c r="D687" s="31"/>
      <c r="E687" s="43" t="str">
        <f t="shared" si="44"/>
        <v/>
      </c>
      <c r="F687" s="33" t="str">
        <f t="shared" si="43"/>
        <v/>
      </c>
      <c r="G687" s="43"/>
      <c r="H687" s="55" t="s">
        <v>241</v>
      </c>
      <c r="I687" s="35" t="s">
        <v>242</v>
      </c>
      <c r="J687" s="114" t="s">
        <v>159</v>
      </c>
      <c r="K687" s="43"/>
      <c r="L687" s="43"/>
      <c r="M687" s="140"/>
      <c r="O687" s="113"/>
    </row>
    <row r="688" spans="1:15" x14ac:dyDescent="0.25">
      <c r="A688" s="35"/>
      <c r="B688" s="37" t="s">
        <v>1278</v>
      </c>
      <c r="D688" s="31" t="s">
        <v>243</v>
      </c>
      <c r="E688" s="43" t="str">
        <f t="shared" si="44"/>
        <v/>
      </c>
      <c r="F688" s="33" t="str">
        <f t="shared" si="43"/>
        <v/>
      </c>
      <c r="G688" s="43"/>
      <c r="H688" s="55" t="s">
        <v>244</v>
      </c>
      <c r="I688" s="35" t="s">
        <v>245</v>
      </c>
      <c r="J688" s="114" t="s">
        <v>159</v>
      </c>
      <c r="K688" s="43"/>
      <c r="L688" s="43"/>
      <c r="M688" s="140"/>
      <c r="O688" s="113"/>
    </row>
    <row r="689" spans="1:15" x14ac:dyDescent="0.25">
      <c r="A689" s="23" t="s">
        <v>73</v>
      </c>
      <c r="B689" s="31"/>
      <c r="D689" s="31"/>
      <c r="E689" s="43" t="str">
        <f t="shared" si="44"/>
        <v/>
      </c>
      <c r="F689" s="33" t="str">
        <f t="shared" si="43"/>
        <v/>
      </c>
      <c r="G689" s="43"/>
      <c r="H689" s="55"/>
      <c r="J689" s="114" t="s">
        <v>159</v>
      </c>
      <c r="K689" s="43"/>
      <c r="L689" s="43"/>
      <c r="M689" s="140"/>
      <c r="O689" s="113"/>
    </row>
    <row r="690" spans="1:15" x14ac:dyDescent="0.25">
      <c r="A690" s="29" t="s">
        <v>1199</v>
      </c>
      <c r="B690" s="28" t="s">
        <v>1279</v>
      </c>
      <c r="C690" s="1">
        <v>124</v>
      </c>
      <c r="D690" s="48" t="s">
        <v>172</v>
      </c>
      <c r="E690" s="43">
        <f t="shared" si="44"/>
        <v>116</v>
      </c>
      <c r="F690" s="33">
        <f t="shared" si="43"/>
        <v>83</v>
      </c>
      <c r="G690" s="43"/>
      <c r="H690" s="33">
        <v>103</v>
      </c>
      <c r="I690" s="35">
        <v>0.5</v>
      </c>
      <c r="J690" s="33">
        <v>125</v>
      </c>
      <c r="K690" s="43">
        <f>H690/1.24</f>
        <v>83</v>
      </c>
      <c r="L690" s="43"/>
      <c r="M690" s="140"/>
      <c r="O690" s="113"/>
    </row>
    <row r="691" spans="1:15" x14ac:dyDescent="0.25">
      <c r="A691" s="29" t="s">
        <v>1280</v>
      </c>
      <c r="B691" s="28" t="s">
        <v>1281</v>
      </c>
      <c r="C691" s="1">
        <v>2044</v>
      </c>
      <c r="D691" s="48" t="s">
        <v>172</v>
      </c>
      <c r="E691" s="43">
        <f t="shared" si="44"/>
        <v>1908</v>
      </c>
      <c r="F691" s="33">
        <f t="shared" si="43"/>
        <v>1363</v>
      </c>
      <c r="G691" s="43"/>
      <c r="H691" s="33">
        <v>1690</v>
      </c>
      <c r="I691" s="35">
        <v>3.98</v>
      </c>
      <c r="J691" s="33">
        <v>2044</v>
      </c>
      <c r="K691" s="43">
        <f>H691/1.24</f>
        <v>1363</v>
      </c>
      <c r="L691" s="43"/>
      <c r="M691" s="140"/>
      <c r="O691" s="113"/>
    </row>
    <row r="692" spans="1:15" x14ac:dyDescent="0.25">
      <c r="A692" s="35"/>
      <c r="B692" s="48"/>
      <c r="E692" s="43" t="str">
        <f t="shared" si="44"/>
        <v/>
      </c>
      <c r="F692" s="33" t="str">
        <f t="shared" si="43"/>
        <v/>
      </c>
      <c r="G692" s="43"/>
      <c r="H692" s="56"/>
      <c r="J692" s="114" t="s">
        <v>159</v>
      </c>
      <c r="K692" s="43"/>
      <c r="L692" s="43"/>
      <c r="M692" s="140"/>
      <c r="O692" s="113"/>
    </row>
    <row r="693" spans="1:15" x14ac:dyDescent="0.25">
      <c r="A693" s="29" t="s">
        <v>159</v>
      </c>
      <c r="D693" s="31" t="s">
        <v>160</v>
      </c>
      <c r="E693" s="43" t="str">
        <f t="shared" si="44"/>
        <v/>
      </c>
      <c r="F693" s="33" t="str">
        <f t="shared" si="43"/>
        <v/>
      </c>
      <c r="G693" s="43"/>
      <c r="H693" s="66" t="s">
        <v>165</v>
      </c>
      <c r="I693" s="35" t="s">
        <v>1282</v>
      </c>
      <c r="J693" s="114" t="s">
        <v>159</v>
      </c>
      <c r="K693" s="43"/>
      <c r="L693" s="43"/>
      <c r="M693" s="140"/>
      <c r="O693" s="113"/>
    </row>
    <row r="694" spans="1:15" x14ac:dyDescent="0.25">
      <c r="A694" s="29" t="s">
        <v>159</v>
      </c>
      <c r="D694" s="31" t="s">
        <v>163</v>
      </c>
      <c r="E694" s="43" t="str">
        <f t="shared" si="44"/>
        <v/>
      </c>
      <c r="F694" s="33" t="str">
        <f t="shared" si="43"/>
        <v/>
      </c>
      <c r="G694" s="43"/>
      <c r="H694" s="58" t="s">
        <v>1271</v>
      </c>
      <c r="I694" s="35" t="s">
        <v>735</v>
      </c>
      <c r="J694" s="114" t="s">
        <v>159</v>
      </c>
      <c r="K694" s="43"/>
      <c r="L694" s="43"/>
      <c r="M694" s="140"/>
      <c r="O694" s="113"/>
    </row>
    <row r="695" spans="1:15" ht="15.75" thickBot="1" x14ac:dyDescent="0.3">
      <c r="A695" s="29" t="s">
        <v>159</v>
      </c>
      <c r="D695" s="31" t="s">
        <v>166</v>
      </c>
      <c r="E695" s="43" t="str">
        <f t="shared" si="44"/>
        <v/>
      </c>
      <c r="F695" s="33" t="str">
        <f t="shared" si="43"/>
        <v/>
      </c>
      <c r="G695" s="43"/>
      <c r="H695" s="70" t="s">
        <v>1272</v>
      </c>
      <c r="I695" s="35" t="s">
        <v>1273</v>
      </c>
      <c r="J695" s="114" t="s">
        <v>159</v>
      </c>
      <c r="K695" s="43"/>
      <c r="L695" s="43"/>
      <c r="M695" s="140"/>
      <c r="O695" s="113"/>
    </row>
    <row r="696" spans="1:15" x14ac:dyDescent="0.25">
      <c r="A696" s="29" t="s">
        <v>159</v>
      </c>
      <c r="B696" s="64"/>
      <c r="D696" s="31" t="s">
        <v>1162</v>
      </c>
      <c r="E696" s="43" t="str">
        <f t="shared" si="44"/>
        <v/>
      </c>
      <c r="F696" s="33" t="str">
        <f t="shared" si="43"/>
        <v/>
      </c>
      <c r="G696" s="43"/>
      <c r="H696" s="58" t="s">
        <v>1274</v>
      </c>
      <c r="I696" s="35" t="s">
        <v>1275</v>
      </c>
      <c r="J696" s="114" t="s">
        <v>159</v>
      </c>
      <c r="K696" s="43"/>
      <c r="L696" s="43"/>
      <c r="M696" s="140"/>
      <c r="O696" s="113"/>
    </row>
    <row r="697" spans="1:15" x14ac:dyDescent="0.25">
      <c r="A697" s="29" t="s">
        <v>159</v>
      </c>
      <c r="B697" s="37" t="s">
        <v>1283</v>
      </c>
      <c r="D697" s="31" t="s">
        <v>617</v>
      </c>
      <c r="E697" s="43" t="str">
        <f t="shared" si="44"/>
        <v/>
      </c>
      <c r="F697" s="33" t="str">
        <f t="shared" si="43"/>
        <v/>
      </c>
      <c r="G697" s="43"/>
      <c r="H697" s="45" t="s">
        <v>1165</v>
      </c>
      <c r="J697" s="114" t="s">
        <v>159</v>
      </c>
      <c r="K697" s="43"/>
      <c r="L697" s="43"/>
      <c r="M697" s="140"/>
      <c r="O697" s="113"/>
    </row>
    <row r="698" spans="1:15" x14ac:dyDescent="0.25">
      <c r="A698" s="29" t="s">
        <v>159</v>
      </c>
      <c r="B698" s="38" t="s">
        <v>165</v>
      </c>
      <c r="D698" s="31"/>
      <c r="E698" s="43" t="str">
        <f t="shared" si="44"/>
        <v/>
      </c>
      <c r="F698" s="33" t="str">
        <f t="shared" si="43"/>
        <v/>
      </c>
      <c r="G698" s="43"/>
      <c r="H698" s="55" t="s">
        <v>241</v>
      </c>
      <c r="I698" s="35" t="s">
        <v>242</v>
      </c>
      <c r="J698" s="114" t="s">
        <v>159</v>
      </c>
      <c r="K698" s="43"/>
      <c r="L698" s="43"/>
      <c r="M698" s="140"/>
      <c r="O698" s="113"/>
    </row>
    <row r="699" spans="1:15" ht="15.75" thickBot="1" x14ac:dyDescent="0.3">
      <c r="A699" s="23" t="s">
        <v>73</v>
      </c>
      <c r="B699" s="59" t="s">
        <v>1282</v>
      </c>
      <c r="D699" s="31" t="s">
        <v>243</v>
      </c>
      <c r="E699" s="43" t="str">
        <f t="shared" si="44"/>
        <v/>
      </c>
      <c r="F699" s="33" t="str">
        <f t="shared" si="43"/>
        <v/>
      </c>
      <c r="G699" s="43"/>
      <c r="H699" s="55" t="s">
        <v>244</v>
      </c>
      <c r="I699" s="35" t="s">
        <v>245</v>
      </c>
      <c r="J699" s="114" t="s">
        <v>159</v>
      </c>
      <c r="K699" s="43"/>
      <c r="L699" s="43"/>
      <c r="M699" s="140"/>
      <c r="O699" s="113"/>
    </row>
    <row r="700" spans="1:15" x14ac:dyDescent="0.25">
      <c r="A700" s="29" t="s">
        <v>1284</v>
      </c>
      <c r="B700" s="28" t="s">
        <v>1285</v>
      </c>
      <c r="C700" s="1">
        <v>62</v>
      </c>
      <c r="D700" s="48" t="s">
        <v>172</v>
      </c>
      <c r="E700" s="43">
        <f t="shared" si="44"/>
        <v>59</v>
      </c>
      <c r="F700" s="33">
        <f t="shared" si="43"/>
        <v>42</v>
      </c>
      <c r="G700" s="43"/>
      <c r="H700" s="33">
        <v>52</v>
      </c>
      <c r="I700" s="35">
        <v>0.06</v>
      </c>
      <c r="J700" s="33">
        <v>63</v>
      </c>
      <c r="K700" s="43">
        <f t="shared" ref="K700:K724" si="46">H700/1.24</f>
        <v>42</v>
      </c>
      <c r="L700" s="43"/>
      <c r="M700" s="140"/>
      <c r="O700" s="113"/>
    </row>
    <row r="701" spans="1:15" x14ac:dyDescent="0.25">
      <c r="A701" s="29" t="s">
        <v>1286</v>
      </c>
      <c r="B701" s="28" t="s">
        <v>1287</v>
      </c>
      <c r="C701" s="1">
        <v>77</v>
      </c>
      <c r="D701" s="48" t="s">
        <v>172</v>
      </c>
      <c r="E701" s="43">
        <f t="shared" si="44"/>
        <v>73</v>
      </c>
      <c r="F701" s="33">
        <f t="shared" si="43"/>
        <v>52</v>
      </c>
      <c r="G701" s="43"/>
      <c r="H701" s="33">
        <v>64</v>
      </c>
      <c r="I701" s="35">
        <v>0.13</v>
      </c>
      <c r="J701" s="33">
        <v>77</v>
      </c>
      <c r="K701" s="43">
        <f t="shared" si="46"/>
        <v>52</v>
      </c>
      <c r="L701" s="43"/>
      <c r="M701" s="140"/>
      <c r="O701" s="113"/>
    </row>
    <row r="702" spans="1:15" x14ac:dyDescent="0.25">
      <c r="A702" s="29" t="s">
        <v>1288</v>
      </c>
      <c r="B702" s="28" t="s">
        <v>1289</v>
      </c>
      <c r="C702" s="1">
        <v>71</v>
      </c>
      <c r="D702" s="48" t="s">
        <v>172</v>
      </c>
      <c r="E702" s="43">
        <f t="shared" si="44"/>
        <v>67</v>
      </c>
      <c r="F702" s="33">
        <f t="shared" si="43"/>
        <v>48</v>
      </c>
      <c r="G702" s="43"/>
      <c r="H702" s="33">
        <v>59</v>
      </c>
      <c r="I702" s="35">
        <v>0.16</v>
      </c>
      <c r="J702" s="33">
        <v>71</v>
      </c>
      <c r="K702" s="43">
        <f t="shared" si="46"/>
        <v>48</v>
      </c>
      <c r="L702" s="43"/>
      <c r="M702" s="140"/>
      <c r="O702" s="113"/>
    </row>
    <row r="703" spans="1:15" x14ac:dyDescent="0.25">
      <c r="A703" s="29" t="s">
        <v>1290</v>
      </c>
      <c r="B703" s="28" t="s">
        <v>1291</v>
      </c>
      <c r="C703" s="1">
        <v>117</v>
      </c>
      <c r="D703" s="48" t="s">
        <v>172</v>
      </c>
      <c r="E703" s="43">
        <f t="shared" si="44"/>
        <v>109</v>
      </c>
      <c r="F703" s="33">
        <f t="shared" si="43"/>
        <v>78</v>
      </c>
      <c r="G703" s="43"/>
      <c r="H703" s="33">
        <v>97</v>
      </c>
      <c r="I703" s="35">
        <v>0.23</v>
      </c>
      <c r="J703" s="33">
        <v>117</v>
      </c>
      <c r="K703" s="43">
        <f t="shared" si="46"/>
        <v>78</v>
      </c>
      <c r="L703" s="43"/>
      <c r="M703" s="140"/>
      <c r="O703" s="113"/>
    </row>
    <row r="704" spans="1:15" x14ac:dyDescent="0.25">
      <c r="A704" s="29" t="s">
        <v>1292</v>
      </c>
      <c r="B704" s="28" t="s">
        <v>1293</v>
      </c>
      <c r="C704" s="1">
        <v>117</v>
      </c>
      <c r="D704" s="48" t="s">
        <v>172</v>
      </c>
      <c r="E704" s="43">
        <f t="shared" si="44"/>
        <v>109</v>
      </c>
      <c r="F704" s="33">
        <f t="shared" si="43"/>
        <v>78</v>
      </c>
      <c r="G704" s="43"/>
      <c r="H704" s="33">
        <v>97</v>
      </c>
      <c r="I704" s="35">
        <v>0.25</v>
      </c>
      <c r="J704" s="33">
        <v>117</v>
      </c>
      <c r="K704" s="43">
        <f t="shared" si="46"/>
        <v>78</v>
      </c>
      <c r="L704" s="43"/>
      <c r="M704" s="140"/>
      <c r="O704" s="113"/>
    </row>
    <row r="705" spans="1:15" x14ac:dyDescent="0.25">
      <c r="A705" s="29" t="s">
        <v>1294</v>
      </c>
      <c r="B705" s="28" t="s">
        <v>1295</v>
      </c>
      <c r="C705" s="1">
        <v>151</v>
      </c>
      <c r="D705" s="48" t="s">
        <v>172</v>
      </c>
      <c r="E705" s="43">
        <f t="shared" si="44"/>
        <v>141</v>
      </c>
      <c r="F705" s="33">
        <f t="shared" si="43"/>
        <v>101</v>
      </c>
      <c r="G705" s="43"/>
      <c r="H705" s="33">
        <v>125</v>
      </c>
      <c r="I705" s="35">
        <v>0.4</v>
      </c>
      <c r="J705" s="33">
        <v>151</v>
      </c>
      <c r="K705" s="43">
        <f t="shared" si="46"/>
        <v>101</v>
      </c>
      <c r="L705" s="43"/>
      <c r="M705" s="140"/>
      <c r="O705" s="113"/>
    </row>
    <row r="706" spans="1:15" x14ac:dyDescent="0.25">
      <c r="A706" s="29" t="s">
        <v>1296</v>
      </c>
      <c r="B706" s="28" t="s">
        <v>1297</v>
      </c>
      <c r="C706" s="1">
        <f>247*2</f>
        <v>494</v>
      </c>
      <c r="D706" s="48" t="s">
        <v>172</v>
      </c>
      <c r="E706" s="43">
        <f t="shared" si="44"/>
        <v>231</v>
      </c>
      <c r="F706" s="33">
        <f t="shared" si="43"/>
        <v>165</v>
      </c>
      <c r="G706" s="43"/>
      <c r="H706" s="33">
        <v>205</v>
      </c>
      <c r="I706" s="35">
        <v>0.63</v>
      </c>
      <c r="J706" s="33">
        <v>248</v>
      </c>
      <c r="K706" s="43">
        <f t="shared" si="46"/>
        <v>165</v>
      </c>
      <c r="L706" s="43"/>
      <c r="M706" s="140"/>
      <c r="O706" s="113"/>
    </row>
    <row r="707" spans="1:15" ht="16.5" customHeight="1" x14ac:dyDescent="0.25">
      <c r="A707" s="29" t="s">
        <v>1298</v>
      </c>
      <c r="B707" s="28" t="s">
        <v>1299</v>
      </c>
      <c r="C707" s="1">
        <v>319</v>
      </c>
      <c r="D707" s="48" t="s">
        <v>172</v>
      </c>
      <c r="E707" s="43">
        <f t="shared" si="44"/>
        <v>298</v>
      </c>
      <c r="F707" s="33">
        <f t="shared" si="43"/>
        <v>213</v>
      </c>
      <c r="G707" s="43"/>
      <c r="H707" s="33">
        <v>264</v>
      </c>
      <c r="I707" s="35">
        <v>0.62</v>
      </c>
      <c r="J707" s="33">
        <v>319</v>
      </c>
      <c r="K707" s="43">
        <f t="shared" si="46"/>
        <v>213</v>
      </c>
      <c r="L707" s="43"/>
      <c r="M707" s="140"/>
      <c r="O707" s="113"/>
    </row>
    <row r="708" spans="1:15" x14ac:dyDescent="0.25">
      <c r="A708" s="29" t="s">
        <v>1300</v>
      </c>
      <c r="B708" s="28" t="s">
        <v>1301</v>
      </c>
      <c r="C708" s="1">
        <v>284</v>
      </c>
      <c r="D708" s="48" t="s">
        <v>172</v>
      </c>
      <c r="E708" s="43">
        <f t="shared" si="44"/>
        <v>266</v>
      </c>
      <c r="F708" s="33">
        <f t="shared" si="43"/>
        <v>190</v>
      </c>
      <c r="G708" s="43"/>
      <c r="H708" s="33">
        <v>235</v>
      </c>
      <c r="I708" s="35">
        <v>0.74</v>
      </c>
      <c r="J708" s="33">
        <v>284</v>
      </c>
      <c r="K708" s="43">
        <f t="shared" si="46"/>
        <v>190</v>
      </c>
      <c r="L708" s="43"/>
      <c r="M708" s="140"/>
      <c r="O708" s="113"/>
    </row>
    <row r="709" spans="1:15" x14ac:dyDescent="0.25">
      <c r="A709" s="29" t="s">
        <v>1302</v>
      </c>
      <c r="B709" s="28" t="s">
        <v>1303</v>
      </c>
      <c r="C709" s="1">
        <v>314</v>
      </c>
      <c r="D709" s="48" t="s">
        <v>172</v>
      </c>
      <c r="E709" s="43">
        <f t="shared" si="44"/>
        <v>294</v>
      </c>
      <c r="F709" s="33">
        <f t="shared" si="43"/>
        <v>210</v>
      </c>
      <c r="G709" s="43"/>
      <c r="H709" s="33">
        <v>260</v>
      </c>
      <c r="I709" s="35">
        <v>0.91</v>
      </c>
      <c r="J709" s="33">
        <v>315</v>
      </c>
      <c r="K709" s="43">
        <f t="shared" si="46"/>
        <v>210</v>
      </c>
      <c r="L709" s="43"/>
      <c r="M709" s="140"/>
      <c r="O709" s="113"/>
    </row>
    <row r="710" spans="1:15" ht="16.5" customHeight="1" x14ac:dyDescent="0.25">
      <c r="A710" s="29" t="s">
        <v>1304</v>
      </c>
      <c r="B710" s="28" t="s">
        <v>1305</v>
      </c>
      <c r="C710" s="1">
        <v>385</v>
      </c>
      <c r="D710" s="48" t="s">
        <v>172</v>
      </c>
      <c r="E710" s="43">
        <f t="shared" si="44"/>
        <v>360</v>
      </c>
      <c r="F710" s="33">
        <f t="shared" ref="F710:F773" si="47">IF(K710=0,"",K710)</f>
        <v>257</v>
      </c>
      <c r="G710" s="43"/>
      <c r="H710" s="33">
        <v>319</v>
      </c>
      <c r="I710" s="35">
        <v>0.9</v>
      </c>
      <c r="J710" s="33">
        <v>386</v>
      </c>
      <c r="K710" s="43">
        <f t="shared" si="46"/>
        <v>257</v>
      </c>
      <c r="L710" s="43"/>
      <c r="M710" s="140"/>
      <c r="O710" s="113"/>
    </row>
    <row r="711" spans="1:15" x14ac:dyDescent="0.25">
      <c r="A711" s="29" t="s">
        <v>1306</v>
      </c>
      <c r="B711" s="28" t="s">
        <v>1307</v>
      </c>
      <c r="C711" s="1">
        <v>391</v>
      </c>
      <c r="D711" s="48" t="s">
        <v>172</v>
      </c>
      <c r="E711" s="43">
        <f t="shared" ref="E711:E774" si="48">IF(K711&lt;=0,"",K711*E$2)</f>
        <v>365</v>
      </c>
      <c r="F711" s="33">
        <f t="shared" si="47"/>
        <v>261</v>
      </c>
      <c r="G711" s="43"/>
      <c r="H711" s="33">
        <v>324</v>
      </c>
      <c r="I711" s="35">
        <v>1</v>
      </c>
      <c r="J711" s="33">
        <v>392</v>
      </c>
      <c r="K711" s="43">
        <f t="shared" si="46"/>
        <v>261</v>
      </c>
      <c r="L711" s="43"/>
      <c r="M711" s="140"/>
      <c r="O711" s="113"/>
    </row>
    <row r="712" spans="1:15" x14ac:dyDescent="0.25">
      <c r="A712" s="29" t="s">
        <v>1308</v>
      </c>
      <c r="B712" s="28" t="s">
        <v>1309</v>
      </c>
      <c r="C712" s="1">
        <v>454</v>
      </c>
      <c r="D712" s="48" t="s">
        <v>172</v>
      </c>
      <c r="E712" s="43">
        <f t="shared" si="48"/>
        <v>424</v>
      </c>
      <c r="F712" s="33">
        <f t="shared" si="47"/>
        <v>303</v>
      </c>
      <c r="G712" s="43"/>
      <c r="H712" s="33">
        <v>376</v>
      </c>
      <c r="I712" s="35">
        <v>1.24</v>
      </c>
      <c r="J712" s="33">
        <v>455</v>
      </c>
      <c r="K712" s="43">
        <f t="shared" si="46"/>
        <v>303</v>
      </c>
      <c r="L712" s="43"/>
      <c r="M712" s="140"/>
      <c r="O712" s="113"/>
    </row>
    <row r="713" spans="1:15" ht="15.75" customHeight="1" x14ac:dyDescent="0.25">
      <c r="A713" s="29" t="s">
        <v>1310</v>
      </c>
      <c r="B713" s="28" t="s">
        <v>1311</v>
      </c>
      <c r="C713" s="1">
        <v>464</v>
      </c>
      <c r="D713" s="48" t="s">
        <v>172</v>
      </c>
      <c r="E713" s="43">
        <f t="shared" si="48"/>
        <v>434</v>
      </c>
      <c r="F713" s="33">
        <f t="shared" si="47"/>
        <v>310</v>
      </c>
      <c r="G713" s="43"/>
      <c r="H713" s="33">
        <v>384</v>
      </c>
      <c r="I713" s="35">
        <v>1.21</v>
      </c>
      <c r="J713" s="33">
        <v>465</v>
      </c>
      <c r="K713" s="43">
        <f t="shared" si="46"/>
        <v>310</v>
      </c>
      <c r="L713" s="43"/>
      <c r="M713" s="140"/>
      <c r="O713" s="113"/>
    </row>
    <row r="714" spans="1:15" x14ac:dyDescent="0.25">
      <c r="A714" s="29" t="s">
        <v>1312</v>
      </c>
      <c r="B714" s="28" t="s">
        <v>1313</v>
      </c>
      <c r="C714" s="1">
        <v>531</v>
      </c>
      <c r="D714" s="48" t="s">
        <v>172</v>
      </c>
      <c r="E714" s="43">
        <f t="shared" si="48"/>
        <v>496</v>
      </c>
      <c r="F714" s="33">
        <f t="shared" si="47"/>
        <v>354</v>
      </c>
      <c r="G714" s="43"/>
      <c r="H714" s="33">
        <v>439</v>
      </c>
      <c r="I714" s="35">
        <v>1.42</v>
      </c>
      <c r="J714" s="33">
        <v>531</v>
      </c>
      <c r="K714" s="43">
        <f t="shared" si="46"/>
        <v>354</v>
      </c>
      <c r="L714" s="43"/>
      <c r="M714" s="140"/>
      <c r="O714" s="113"/>
    </row>
    <row r="715" spans="1:15" ht="18" customHeight="1" x14ac:dyDescent="0.25">
      <c r="A715" s="29" t="s">
        <v>1314</v>
      </c>
      <c r="B715" s="28" t="s">
        <v>1315</v>
      </c>
      <c r="C715" s="1">
        <v>672</v>
      </c>
      <c r="D715" s="48" t="s">
        <v>172</v>
      </c>
      <c r="E715" s="43">
        <f t="shared" si="48"/>
        <v>627</v>
      </c>
      <c r="F715" s="33">
        <f t="shared" si="47"/>
        <v>448</v>
      </c>
      <c r="G715" s="43"/>
      <c r="H715" s="33">
        <v>556</v>
      </c>
      <c r="I715" s="35">
        <v>1.39</v>
      </c>
      <c r="J715" s="33">
        <v>673</v>
      </c>
      <c r="K715" s="43">
        <f t="shared" si="46"/>
        <v>448</v>
      </c>
      <c r="L715" s="43"/>
      <c r="M715" s="140"/>
      <c r="O715" s="113"/>
    </row>
    <row r="716" spans="1:15" x14ac:dyDescent="0.25">
      <c r="A716" s="29" t="s">
        <v>1316</v>
      </c>
      <c r="B716" s="28" t="s">
        <v>1317</v>
      </c>
      <c r="C716" s="1">
        <v>585</v>
      </c>
      <c r="D716" s="48" t="s">
        <v>172</v>
      </c>
      <c r="E716" s="43">
        <f t="shared" si="48"/>
        <v>546</v>
      </c>
      <c r="F716" s="33">
        <f t="shared" si="47"/>
        <v>390</v>
      </c>
      <c r="G716" s="43"/>
      <c r="H716" s="33">
        <v>484</v>
      </c>
      <c r="I716" s="35">
        <v>1.61</v>
      </c>
      <c r="J716" s="33">
        <v>585</v>
      </c>
      <c r="K716" s="43">
        <f t="shared" si="46"/>
        <v>390</v>
      </c>
      <c r="L716" s="43"/>
      <c r="M716" s="140"/>
      <c r="O716" s="113"/>
    </row>
    <row r="717" spans="1:15" ht="18" customHeight="1" x14ac:dyDescent="0.25">
      <c r="A717" s="29" t="s">
        <v>1318</v>
      </c>
      <c r="B717" s="28" t="s">
        <v>1319</v>
      </c>
      <c r="C717" s="1">
        <v>563</v>
      </c>
      <c r="D717" s="48" t="s">
        <v>172</v>
      </c>
      <c r="E717" s="43">
        <f t="shared" si="48"/>
        <v>526</v>
      </c>
      <c r="F717" s="33">
        <f t="shared" si="47"/>
        <v>376</v>
      </c>
      <c r="G717" s="43"/>
      <c r="H717" s="33">
        <v>466</v>
      </c>
      <c r="I717" s="35">
        <v>1.61</v>
      </c>
      <c r="J717" s="33">
        <v>564</v>
      </c>
      <c r="K717" s="43">
        <f t="shared" si="46"/>
        <v>376</v>
      </c>
      <c r="L717" s="43"/>
      <c r="M717" s="140"/>
      <c r="O717" s="113"/>
    </row>
    <row r="718" spans="1:15" x14ac:dyDescent="0.25">
      <c r="A718" s="29" t="s">
        <v>1320</v>
      </c>
      <c r="B718" s="28" t="s">
        <v>1321</v>
      </c>
      <c r="C718" s="1">
        <v>682</v>
      </c>
      <c r="D718" s="48" t="s">
        <v>172</v>
      </c>
      <c r="E718" s="43">
        <f t="shared" si="48"/>
        <v>637</v>
      </c>
      <c r="F718" s="33">
        <f t="shared" si="47"/>
        <v>455</v>
      </c>
      <c r="G718" s="43"/>
      <c r="H718" s="33">
        <v>564</v>
      </c>
      <c r="I718" s="35">
        <v>1.84</v>
      </c>
      <c r="J718" s="33">
        <v>682</v>
      </c>
      <c r="K718" s="43">
        <f t="shared" si="46"/>
        <v>455</v>
      </c>
      <c r="L718" s="43"/>
      <c r="M718" s="140"/>
      <c r="O718" s="113"/>
    </row>
    <row r="719" spans="1:15" x14ac:dyDescent="0.25">
      <c r="A719" s="29" t="s">
        <v>1322</v>
      </c>
      <c r="B719" s="28" t="s">
        <v>1323</v>
      </c>
      <c r="C719" s="1">
        <v>756</v>
      </c>
      <c r="D719" s="48" t="s">
        <v>172</v>
      </c>
      <c r="E719" s="43">
        <f t="shared" si="48"/>
        <v>706</v>
      </c>
      <c r="F719" s="33">
        <f t="shared" si="47"/>
        <v>504</v>
      </c>
      <c r="G719" s="43"/>
      <c r="H719" s="33">
        <v>625</v>
      </c>
      <c r="I719" s="35">
        <v>2.0699999999999998</v>
      </c>
      <c r="J719" s="33">
        <v>756</v>
      </c>
      <c r="K719" s="43">
        <f t="shared" si="46"/>
        <v>504</v>
      </c>
      <c r="L719" s="43"/>
      <c r="M719" s="140"/>
      <c r="O719" s="113"/>
    </row>
    <row r="720" spans="1:15" x14ac:dyDescent="0.25">
      <c r="A720" s="29" t="s">
        <v>1324</v>
      </c>
      <c r="B720" s="28" t="s">
        <v>1325</v>
      </c>
      <c r="C720" s="1">
        <v>850</v>
      </c>
      <c r="D720" s="48" t="s">
        <v>172</v>
      </c>
      <c r="E720" s="43">
        <f t="shared" si="48"/>
        <v>794</v>
      </c>
      <c r="F720" s="33">
        <f t="shared" si="47"/>
        <v>567</v>
      </c>
      <c r="G720" s="43"/>
      <c r="H720" s="33">
        <v>703</v>
      </c>
      <c r="I720" s="35">
        <v>2.27</v>
      </c>
      <c r="J720" s="33">
        <v>850</v>
      </c>
      <c r="K720" s="43">
        <f t="shared" si="46"/>
        <v>567</v>
      </c>
      <c r="L720" s="43"/>
      <c r="M720" s="140"/>
      <c r="O720" s="113"/>
    </row>
    <row r="721" spans="1:15" x14ac:dyDescent="0.25">
      <c r="A721" s="29" t="s">
        <v>1326</v>
      </c>
      <c r="B721" s="28" t="s">
        <v>1327</v>
      </c>
      <c r="C721" s="1">
        <v>868</v>
      </c>
      <c r="D721" s="48" t="s">
        <v>172</v>
      </c>
      <c r="E721" s="43">
        <f t="shared" si="48"/>
        <v>811</v>
      </c>
      <c r="F721" s="33">
        <f t="shared" si="47"/>
        <v>579</v>
      </c>
      <c r="G721" s="43"/>
      <c r="H721" s="33">
        <v>718</v>
      </c>
      <c r="I721" s="35">
        <v>2.5099999999999998</v>
      </c>
      <c r="J721" s="33">
        <v>869</v>
      </c>
      <c r="K721" s="43">
        <f t="shared" si="46"/>
        <v>579</v>
      </c>
      <c r="L721" s="43"/>
      <c r="M721" s="140"/>
      <c r="O721" s="113"/>
    </row>
    <row r="722" spans="1:15" ht="18" customHeight="1" x14ac:dyDescent="0.25">
      <c r="A722" s="29" t="s">
        <v>1328</v>
      </c>
      <c r="B722" s="28" t="s">
        <v>1329</v>
      </c>
      <c r="C722" s="1">
        <v>973</v>
      </c>
      <c r="D722" s="48" t="s">
        <v>172</v>
      </c>
      <c r="E722" s="43">
        <f t="shared" si="48"/>
        <v>909</v>
      </c>
      <c r="F722" s="33">
        <f t="shared" si="47"/>
        <v>649</v>
      </c>
      <c r="G722" s="43"/>
      <c r="H722" s="33">
        <v>805</v>
      </c>
      <c r="I722" s="35">
        <v>2.4700000000000002</v>
      </c>
      <c r="J722" s="33">
        <v>974</v>
      </c>
      <c r="K722" s="43">
        <f t="shared" si="46"/>
        <v>649</v>
      </c>
      <c r="L722" s="43"/>
      <c r="M722" s="140"/>
      <c r="O722" s="113"/>
    </row>
    <row r="723" spans="1:15" x14ac:dyDescent="0.25">
      <c r="A723" s="29" t="s">
        <v>1330</v>
      </c>
      <c r="B723" s="28" t="s">
        <v>1331</v>
      </c>
      <c r="C723" s="1">
        <v>1057</v>
      </c>
      <c r="D723" s="48" t="s">
        <v>172</v>
      </c>
      <c r="E723" s="43">
        <f t="shared" si="48"/>
        <v>987</v>
      </c>
      <c r="F723" s="33">
        <f t="shared" si="47"/>
        <v>705</v>
      </c>
      <c r="G723" s="43"/>
      <c r="H723" s="33">
        <v>874</v>
      </c>
      <c r="I723" s="35">
        <v>3.04</v>
      </c>
      <c r="J723" s="33">
        <v>1057</v>
      </c>
      <c r="K723" s="43">
        <f t="shared" si="46"/>
        <v>705</v>
      </c>
      <c r="L723" s="43"/>
      <c r="M723" s="140"/>
      <c r="O723" s="113"/>
    </row>
    <row r="724" spans="1:15" x14ac:dyDescent="0.25">
      <c r="A724" s="29" t="s">
        <v>1332</v>
      </c>
      <c r="B724" s="28" t="s">
        <v>1333</v>
      </c>
      <c r="C724" s="1">
        <v>1360</v>
      </c>
      <c r="D724" s="48" t="s">
        <v>172</v>
      </c>
      <c r="E724" s="43">
        <f t="shared" si="48"/>
        <v>1270</v>
      </c>
      <c r="F724" s="33">
        <f t="shared" si="47"/>
        <v>907</v>
      </c>
      <c r="G724" s="43"/>
      <c r="H724" s="33">
        <v>1125</v>
      </c>
      <c r="I724" s="35">
        <v>3.6</v>
      </c>
      <c r="J724" s="33">
        <v>1361</v>
      </c>
      <c r="K724" s="43">
        <f t="shared" si="46"/>
        <v>907</v>
      </c>
      <c r="L724" s="43"/>
      <c r="M724" s="140"/>
      <c r="O724" s="113"/>
    </row>
    <row r="725" spans="1:15" x14ac:dyDescent="0.25">
      <c r="A725" s="29" t="s">
        <v>159</v>
      </c>
      <c r="D725" s="31" t="s">
        <v>160</v>
      </c>
      <c r="E725" s="43" t="str">
        <f t="shared" si="48"/>
        <v/>
      </c>
      <c r="F725" s="33" t="str">
        <f t="shared" si="47"/>
        <v/>
      </c>
      <c r="G725" s="43"/>
      <c r="H725" s="66" t="s">
        <v>165</v>
      </c>
      <c r="I725" s="35" t="s">
        <v>1282</v>
      </c>
      <c r="J725" s="114" t="s">
        <v>159</v>
      </c>
      <c r="K725" s="43"/>
      <c r="L725" s="43"/>
      <c r="M725" s="140"/>
      <c r="O725" s="113"/>
    </row>
    <row r="726" spans="1:15" x14ac:dyDescent="0.25">
      <c r="A726" s="29" t="s">
        <v>159</v>
      </c>
      <c r="D726" s="31" t="s">
        <v>163</v>
      </c>
      <c r="E726" s="43" t="str">
        <f t="shared" si="48"/>
        <v/>
      </c>
      <c r="F726" s="33" t="str">
        <f t="shared" si="47"/>
        <v/>
      </c>
      <c r="G726" s="43"/>
      <c r="H726" s="58" t="s">
        <v>1271</v>
      </c>
      <c r="I726" s="35" t="s">
        <v>735</v>
      </c>
      <c r="J726" s="114" t="s">
        <v>159</v>
      </c>
      <c r="K726" s="43"/>
      <c r="L726" s="43"/>
      <c r="M726" s="140"/>
      <c r="O726" s="113"/>
    </row>
    <row r="727" spans="1:15" ht="15.75" thickBot="1" x14ac:dyDescent="0.3">
      <c r="A727" s="29" t="s">
        <v>159</v>
      </c>
      <c r="D727" s="31" t="s">
        <v>166</v>
      </c>
      <c r="E727" s="43" t="str">
        <f t="shared" si="48"/>
        <v/>
      </c>
      <c r="F727" s="33" t="str">
        <f t="shared" si="47"/>
        <v/>
      </c>
      <c r="G727" s="43"/>
      <c r="H727" s="70" t="s">
        <v>1272</v>
      </c>
      <c r="I727" s="35" t="s">
        <v>1273</v>
      </c>
      <c r="J727" s="114" t="s">
        <v>159</v>
      </c>
      <c r="K727" s="43"/>
      <c r="L727" s="43"/>
      <c r="M727" s="140"/>
      <c r="O727" s="113"/>
    </row>
    <row r="728" spans="1:15" x14ac:dyDescent="0.25">
      <c r="A728" s="29" t="s">
        <v>159</v>
      </c>
      <c r="B728" s="64"/>
      <c r="D728" s="31" t="s">
        <v>1162</v>
      </c>
      <c r="E728" s="43" t="str">
        <f t="shared" si="48"/>
        <v/>
      </c>
      <c r="F728" s="33" t="str">
        <f t="shared" si="47"/>
        <v/>
      </c>
      <c r="G728" s="43"/>
      <c r="H728" s="58" t="s">
        <v>1274</v>
      </c>
      <c r="I728" s="35" t="s">
        <v>1275</v>
      </c>
      <c r="J728" s="114" t="s">
        <v>159</v>
      </c>
      <c r="K728" s="43"/>
      <c r="L728" s="43"/>
      <c r="M728" s="140"/>
      <c r="O728" s="113"/>
    </row>
    <row r="729" spans="1:15" x14ac:dyDescent="0.25">
      <c r="A729" s="29" t="s">
        <v>159</v>
      </c>
      <c r="B729" s="37" t="s">
        <v>1283</v>
      </c>
      <c r="D729" s="31" t="s">
        <v>617</v>
      </c>
      <c r="E729" s="43" t="str">
        <f t="shared" si="48"/>
        <v/>
      </c>
      <c r="F729" s="33" t="str">
        <f t="shared" si="47"/>
        <v/>
      </c>
      <c r="G729" s="43"/>
      <c r="H729" s="45" t="s">
        <v>1165</v>
      </c>
      <c r="J729" s="114" t="s">
        <v>159</v>
      </c>
      <c r="K729" s="43"/>
      <c r="L729" s="43"/>
      <c r="M729" s="140"/>
      <c r="O729" s="113"/>
    </row>
    <row r="730" spans="1:15" x14ac:dyDescent="0.25">
      <c r="A730" s="29" t="s">
        <v>159</v>
      </c>
      <c r="B730" s="38" t="s">
        <v>165</v>
      </c>
      <c r="D730" s="31"/>
      <c r="E730" s="43" t="str">
        <f t="shared" si="48"/>
        <v/>
      </c>
      <c r="F730" s="33" t="str">
        <f t="shared" si="47"/>
        <v/>
      </c>
      <c r="G730" s="43"/>
      <c r="H730" s="55" t="s">
        <v>241</v>
      </c>
      <c r="I730" s="35" t="s">
        <v>242</v>
      </c>
      <c r="J730" s="114" t="s">
        <v>159</v>
      </c>
      <c r="K730" s="43"/>
      <c r="L730" s="43"/>
      <c r="M730" s="140"/>
      <c r="O730" s="113"/>
    </row>
    <row r="731" spans="1:15" ht="15.75" thickBot="1" x14ac:dyDescent="0.3">
      <c r="A731" s="23" t="s">
        <v>73</v>
      </c>
      <c r="B731" s="59" t="s">
        <v>1282</v>
      </c>
      <c r="D731" s="31" t="s">
        <v>243</v>
      </c>
      <c r="E731" s="43" t="str">
        <f t="shared" si="48"/>
        <v/>
      </c>
      <c r="F731" s="33" t="str">
        <f t="shared" si="47"/>
        <v/>
      </c>
      <c r="G731" s="43"/>
      <c r="H731" s="55" t="s">
        <v>244</v>
      </c>
      <c r="I731" s="35" t="s">
        <v>245</v>
      </c>
      <c r="J731" s="114" t="s">
        <v>159</v>
      </c>
      <c r="K731" s="43"/>
      <c r="L731" s="43"/>
      <c r="M731" s="140"/>
      <c r="O731" s="113"/>
    </row>
    <row r="732" spans="1:15" x14ac:dyDescent="0.25">
      <c r="A732" s="29" t="s">
        <v>1334</v>
      </c>
      <c r="B732" s="28" t="s">
        <v>1335</v>
      </c>
      <c r="C732" s="1">
        <v>1357</v>
      </c>
      <c r="D732" s="48" t="s">
        <v>172</v>
      </c>
      <c r="E732" s="43">
        <f t="shared" si="48"/>
        <v>1267</v>
      </c>
      <c r="F732" s="33">
        <f t="shared" si="47"/>
        <v>905</v>
      </c>
      <c r="G732" s="43"/>
      <c r="H732" s="33">
        <v>1122</v>
      </c>
      <c r="I732" s="35">
        <v>3.93</v>
      </c>
      <c r="J732" s="33">
        <v>1357</v>
      </c>
      <c r="K732" s="43">
        <f t="shared" ref="K732:K764" si="49">H732/1.24</f>
        <v>905</v>
      </c>
      <c r="L732" s="43"/>
      <c r="M732" s="140"/>
      <c r="O732" s="113"/>
    </row>
    <row r="733" spans="1:15" ht="18" customHeight="1" x14ac:dyDescent="0.25">
      <c r="A733" s="29" t="s">
        <v>1336</v>
      </c>
      <c r="B733" s="28" t="s">
        <v>1337</v>
      </c>
      <c r="C733" s="1">
        <v>1512</v>
      </c>
      <c r="D733" s="48" t="s">
        <v>172</v>
      </c>
      <c r="E733" s="43">
        <f t="shared" si="48"/>
        <v>1411</v>
      </c>
      <c r="F733" s="33">
        <f t="shared" si="47"/>
        <v>1008</v>
      </c>
      <c r="G733" s="43"/>
      <c r="H733" s="33">
        <v>1250</v>
      </c>
      <c r="I733" s="35">
        <v>3.93</v>
      </c>
      <c r="J733" s="33">
        <v>1512</v>
      </c>
      <c r="K733" s="43">
        <f t="shared" si="49"/>
        <v>1008</v>
      </c>
      <c r="L733" s="43"/>
      <c r="M733" s="140"/>
      <c r="O733" s="113"/>
    </row>
    <row r="734" spans="1:15" x14ac:dyDescent="0.25">
      <c r="A734" s="29" t="s">
        <v>1338</v>
      </c>
      <c r="B734" s="28" t="s">
        <v>1339</v>
      </c>
      <c r="C734" s="1">
        <v>1616</v>
      </c>
      <c r="D734" s="48" t="s">
        <v>172</v>
      </c>
      <c r="E734" s="43">
        <f t="shared" si="48"/>
        <v>1508</v>
      </c>
      <c r="F734" s="33">
        <f t="shared" si="47"/>
        <v>1077</v>
      </c>
      <c r="G734" s="43"/>
      <c r="H734" s="33">
        <v>1336</v>
      </c>
      <c r="I734" s="35">
        <v>4.17</v>
      </c>
      <c r="J734" s="33">
        <v>1616</v>
      </c>
      <c r="K734" s="43">
        <f t="shared" si="49"/>
        <v>1077</v>
      </c>
      <c r="L734" s="43"/>
      <c r="M734" s="140"/>
      <c r="O734" s="113"/>
    </row>
    <row r="735" spans="1:15" x14ac:dyDescent="0.25">
      <c r="A735" s="29" t="s">
        <v>1340</v>
      </c>
      <c r="B735" s="28" t="s">
        <v>1341</v>
      </c>
      <c r="C735" s="1">
        <f>1853*2</f>
        <v>3706</v>
      </c>
      <c r="D735" s="48" t="s">
        <v>172</v>
      </c>
      <c r="E735" s="43">
        <f t="shared" si="48"/>
        <v>1729</v>
      </c>
      <c r="F735" s="33">
        <f t="shared" si="47"/>
        <v>1235</v>
      </c>
      <c r="G735" s="43"/>
      <c r="H735" s="33">
        <v>1532</v>
      </c>
      <c r="I735" s="35">
        <v>4.93</v>
      </c>
      <c r="J735" s="33">
        <v>1853</v>
      </c>
      <c r="K735" s="43">
        <f t="shared" si="49"/>
        <v>1235</v>
      </c>
      <c r="L735" s="43"/>
      <c r="M735" s="140"/>
      <c r="O735" s="113"/>
    </row>
    <row r="736" spans="1:15" x14ac:dyDescent="0.25">
      <c r="A736" s="29" t="s">
        <v>1342</v>
      </c>
      <c r="B736" s="28" t="s">
        <v>1343</v>
      </c>
      <c r="C736" s="1">
        <v>2092</v>
      </c>
      <c r="D736" s="48" t="s">
        <v>172</v>
      </c>
      <c r="E736" s="43">
        <f t="shared" si="48"/>
        <v>1953</v>
      </c>
      <c r="F736" s="33">
        <f t="shared" si="47"/>
        <v>1395</v>
      </c>
      <c r="G736" s="43"/>
      <c r="H736" s="33">
        <v>1730</v>
      </c>
      <c r="I736" s="35">
        <v>5.66</v>
      </c>
      <c r="J736" s="33">
        <v>2093</v>
      </c>
      <c r="K736" s="43">
        <f t="shared" si="49"/>
        <v>1395</v>
      </c>
      <c r="L736" s="43"/>
      <c r="M736" s="140"/>
      <c r="O736" s="113"/>
    </row>
    <row r="737" spans="1:15" ht="18" customHeight="1" x14ac:dyDescent="0.25">
      <c r="A737" s="29" t="s">
        <v>1344</v>
      </c>
      <c r="B737" s="28" t="s">
        <v>1345</v>
      </c>
      <c r="C737" s="1">
        <f>1992*2</f>
        <v>3984</v>
      </c>
      <c r="D737" s="48" t="s">
        <v>172</v>
      </c>
      <c r="E737" s="43">
        <f t="shared" si="48"/>
        <v>1859</v>
      </c>
      <c r="F737" s="33">
        <f t="shared" si="47"/>
        <v>1328</v>
      </c>
      <c r="G737" s="43"/>
      <c r="H737" s="33">
        <v>1647</v>
      </c>
      <c r="I737" s="35">
        <v>5.66</v>
      </c>
      <c r="J737" s="33">
        <v>1992</v>
      </c>
      <c r="K737" s="43">
        <f t="shared" si="49"/>
        <v>1328</v>
      </c>
      <c r="L737" s="43"/>
      <c r="M737" s="140"/>
      <c r="O737" s="113"/>
    </row>
    <row r="738" spans="1:15" x14ac:dyDescent="0.25">
      <c r="A738" s="29" t="s">
        <v>1346</v>
      </c>
      <c r="B738" s="28" t="s">
        <v>1347</v>
      </c>
      <c r="C738" s="1">
        <v>2227</v>
      </c>
      <c r="D738" s="48" t="s">
        <v>172</v>
      </c>
      <c r="E738" s="43">
        <f t="shared" si="48"/>
        <v>2079</v>
      </c>
      <c r="F738" s="33">
        <f t="shared" si="47"/>
        <v>1485</v>
      </c>
      <c r="G738" s="43"/>
      <c r="H738" s="33">
        <v>1841</v>
      </c>
      <c r="I738" s="35">
        <v>6.44</v>
      </c>
      <c r="J738" s="33">
        <v>2227</v>
      </c>
      <c r="K738" s="43">
        <f t="shared" si="49"/>
        <v>1485</v>
      </c>
      <c r="L738" s="43"/>
      <c r="M738" s="140"/>
      <c r="O738" s="113"/>
    </row>
    <row r="739" spans="1:15" x14ac:dyDescent="0.25">
      <c r="A739" s="29" t="s">
        <v>1348</v>
      </c>
      <c r="B739" s="28" t="s">
        <v>1349</v>
      </c>
      <c r="C739" s="1">
        <v>2866</v>
      </c>
      <c r="D739" s="48" t="s">
        <v>172</v>
      </c>
      <c r="E739" s="43">
        <f t="shared" si="48"/>
        <v>2675</v>
      </c>
      <c r="F739" s="33">
        <f t="shared" si="47"/>
        <v>1911</v>
      </c>
      <c r="G739" s="43"/>
      <c r="H739" s="33">
        <v>2370</v>
      </c>
      <c r="I739" s="35">
        <v>7.7</v>
      </c>
      <c r="J739" s="33">
        <v>2867</v>
      </c>
      <c r="K739" s="43">
        <f t="shared" si="49"/>
        <v>1911</v>
      </c>
      <c r="L739" s="43"/>
      <c r="M739" s="140"/>
      <c r="O739" s="113"/>
    </row>
    <row r="740" spans="1:15" ht="18" customHeight="1" x14ac:dyDescent="0.25">
      <c r="A740" s="29" t="s">
        <v>1350</v>
      </c>
      <c r="B740" s="28" t="s">
        <v>1351</v>
      </c>
      <c r="C740" s="1">
        <v>2770</v>
      </c>
      <c r="D740" s="48" t="s">
        <v>172</v>
      </c>
      <c r="E740" s="43">
        <f t="shared" si="48"/>
        <v>2586</v>
      </c>
      <c r="F740" s="33">
        <f t="shared" si="47"/>
        <v>1847</v>
      </c>
      <c r="G740" s="43"/>
      <c r="H740" s="33">
        <v>2290</v>
      </c>
      <c r="I740" s="35">
        <v>7.7</v>
      </c>
      <c r="J740" s="33">
        <v>2770</v>
      </c>
      <c r="K740" s="43">
        <f t="shared" si="49"/>
        <v>1847</v>
      </c>
      <c r="L740" s="43"/>
      <c r="M740" s="140"/>
      <c r="O740" s="113"/>
    </row>
    <row r="741" spans="1:15" x14ac:dyDescent="0.25">
      <c r="A741" s="29" t="s">
        <v>1352</v>
      </c>
      <c r="B741" s="28" t="s">
        <v>1353</v>
      </c>
      <c r="C741" s="1">
        <v>3358</v>
      </c>
      <c r="D741" s="48" t="s">
        <v>172</v>
      </c>
      <c r="E741" s="43">
        <f t="shared" si="48"/>
        <v>3135</v>
      </c>
      <c r="F741" s="33">
        <f t="shared" si="47"/>
        <v>2239</v>
      </c>
      <c r="G741" s="43"/>
      <c r="H741" s="33">
        <v>2776</v>
      </c>
      <c r="I741" s="35">
        <v>9.08</v>
      </c>
      <c r="J741" s="33">
        <v>3358</v>
      </c>
      <c r="K741" s="43">
        <f t="shared" si="49"/>
        <v>2239</v>
      </c>
      <c r="L741" s="43"/>
      <c r="M741" s="140"/>
      <c r="O741" s="113"/>
    </row>
    <row r="742" spans="1:15" x14ac:dyDescent="0.25">
      <c r="A742" s="29" t="s">
        <v>1354</v>
      </c>
      <c r="B742" s="28" t="s">
        <v>1355</v>
      </c>
      <c r="C742" s="1">
        <v>3756</v>
      </c>
      <c r="D742" s="48" t="s">
        <v>172</v>
      </c>
      <c r="E742" s="43">
        <f t="shared" si="48"/>
        <v>3506</v>
      </c>
      <c r="F742" s="33">
        <f t="shared" si="47"/>
        <v>2504</v>
      </c>
      <c r="G742" s="43"/>
      <c r="H742" s="33">
        <v>3105</v>
      </c>
      <c r="I742" s="35">
        <v>10.1</v>
      </c>
      <c r="J742" s="33">
        <v>3756</v>
      </c>
      <c r="K742" s="43">
        <f t="shared" si="49"/>
        <v>2504</v>
      </c>
      <c r="L742" s="43"/>
      <c r="M742" s="140"/>
      <c r="O742" s="113"/>
    </row>
    <row r="743" spans="1:15" ht="18" customHeight="1" x14ac:dyDescent="0.25">
      <c r="A743" s="29" t="s">
        <v>1356</v>
      </c>
      <c r="B743" s="28" t="s">
        <v>1357</v>
      </c>
      <c r="C743" s="1">
        <v>3529</v>
      </c>
      <c r="D743" s="48" t="s">
        <v>172</v>
      </c>
      <c r="E743" s="43">
        <f t="shared" si="48"/>
        <v>3294</v>
      </c>
      <c r="F743" s="33">
        <f t="shared" si="47"/>
        <v>2353</v>
      </c>
      <c r="G743" s="43"/>
      <c r="H743" s="33">
        <v>2918</v>
      </c>
      <c r="I743" s="35">
        <v>10.1</v>
      </c>
      <c r="J743" s="33">
        <v>3530</v>
      </c>
      <c r="K743" s="43">
        <f t="shared" si="49"/>
        <v>2353</v>
      </c>
      <c r="L743" s="43"/>
      <c r="M743" s="140"/>
      <c r="O743" s="113"/>
    </row>
    <row r="744" spans="1:15" ht="18" customHeight="1" x14ac:dyDescent="0.25">
      <c r="A744" s="29" t="s">
        <v>1358</v>
      </c>
      <c r="B744" s="28" t="s">
        <v>1359</v>
      </c>
      <c r="C744" s="1">
        <v>4847</v>
      </c>
      <c r="D744" s="48" t="s">
        <v>172</v>
      </c>
      <c r="E744" s="43">
        <f t="shared" si="48"/>
        <v>4523</v>
      </c>
      <c r="F744" s="33">
        <f t="shared" si="47"/>
        <v>3231</v>
      </c>
      <c r="G744" s="43"/>
      <c r="H744" s="33">
        <v>4007</v>
      </c>
      <c r="I744" s="35">
        <v>10.1</v>
      </c>
      <c r="J744" s="33">
        <v>4847</v>
      </c>
      <c r="K744" s="43">
        <f t="shared" si="49"/>
        <v>3231</v>
      </c>
      <c r="L744" s="43"/>
      <c r="M744" s="140"/>
      <c r="O744" s="113"/>
    </row>
    <row r="745" spans="1:15" x14ac:dyDescent="0.25">
      <c r="A745" s="29" t="s">
        <v>1360</v>
      </c>
      <c r="B745" s="28" t="s">
        <v>1361</v>
      </c>
      <c r="C745" s="1">
        <v>4166</v>
      </c>
      <c r="D745" s="48" t="s">
        <v>172</v>
      </c>
      <c r="E745" s="43">
        <f t="shared" si="48"/>
        <v>3888</v>
      </c>
      <c r="F745" s="33">
        <f t="shared" si="47"/>
        <v>2777</v>
      </c>
      <c r="G745" s="43"/>
      <c r="H745" s="33">
        <v>3444</v>
      </c>
      <c r="I745" s="35">
        <v>10.9</v>
      </c>
      <c r="J745" s="33">
        <v>4166</v>
      </c>
      <c r="K745" s="43">
        <f t="shared" si="49"/>
        <v>2777</v>
      </c>
      <c r="L745" s="43"/>
      <c r="M745" s="140"/>
      <c r="O745" s="113"/>
    </row>
    <row r="746" spans="1:15" x14ac:dyDescent="0.25">
      <c r="A746" s="29" t="s">
        <v>1362</v>
      </c>
      <c r="B746" s="28" t="s">
        <v>1363</v>
      </c>
      <c r="C746" s="1">
        <v>4789</v>
      </c>
      <c r="D746" s="48" t="s">
        <v>172</v>
      </c>
      <c r="E746" s="43">
        <f t="shared" si="48"/>
        <v>4470</v>
      </c>
      <c r="F746" s="33">
        <f t="shared" si="47"/>
        <v>3193</v>
      </c>
      <c r="G746" s="43"/>
      <c r="H746" s="33">
        <v>3959</v>
      </c>
      <c r="I746" s="35">
        <v>12.7</v>
      </c>
      <c r="J746" s="33">
        <v>4789</v>
      </c>
      <c r="K746" s="43">
        <f t="shared" si="49"/>
        <v>3193</v>
      </c>
      <c r="L746" s="43"/>
      <c r="M746" s="140"/>
      <c r="O746" s="113"/>
    </row>
    <row r="747" spans="1:15" ht="18" customHeight="1" x14ac:dyDescent="0.25">
      <c r="A747" s="29" t="s">
        <v>1364</v>
      </c>
      <c r="B747" s="28" t="s">
        <v>1365</v>
      </c>
      <c r="C747" s="1">
        <v>5251</v>
      </c>
      <c r="D747" s="48" t="s">
        <v>172</v>
      </c>
      <c r="E747" s="43">
        <f t="shared" si="48"/>
        <v>4901</v>
      </c>
      <c r="F747" s="33">
        <f t="shared" si="47"/>
        <v>3501</v>
      </c>
      <c r="G747" s="43"/>
      <c r="H747" s="33">
        <v>4341</v>
      </c>
      <c r="I747" s="35">
        <v>12.7</v>
      </c>
      <c r="J747" s="33">
        <v>5251</v>
      </c>
      <c r="K747" s="43">
        <f t="shared" si="49"/>
        <v>3501</v>
      </c>
      <c r="L747" s="43"/>
      <c r="M747" s="140"/>
      <c r="O747" s="113"/>
    </row>
    <row r="748" spans="1:15" ht="18" customHeight="1" x14ac:dyDescent="0.25">
      <c r="A748" s="29" t="s">
        <v>1366</v>
      </c>
      <c r="B748" s="28" t="s">
        <v>1367</v>
      </c>
      <c r="C748" s="1">
        <v>6197</v>
      </c>
      <c r="D748" s="48" t="s">
        <v>172</v>
      </c>
      <c r="E748" s="43">
        <f t="shared" si="48"/>
        <v>5783</v>
      </c>
      <c r="F748" s="33">
        <f t="shared" si="47"/>
        <v>4131</v>
      </c>
      <c r="G748" s="43"/>
      <c r="H748" s="33">
        <v>5123</v>
      </c>
      <c r="I748" s="35">
        <v>12.7</v>
      </c>
      <c r="J748" s="33">
        <v>6197</v>
      </c>
      <c r="K748" s="43">
        <f t="shared" si="49"/>
        <v>4131</v>
      </c>
      <c r="L748" s="43"/>
      <c r="M748" s="140"/>
      <c r="O748" s="113"/>
    </row>
    <row r="749" spans="1:15" x14ac:dyDescent="0.25">
      <c r="A749" s="29" t="s">
        <v>1368</v>
      </c>
      <c r="B749" s="28" t="s">
        <v>1369</v>
      </c>
      <c r="C749" s="1">
        <v>7278</v>
      </c>
      <c r="D749" s="48" t="s">
        <v>172</v>
      </c>
      <c r="E749" s="43">
        <f t="shared" si="48"/>
        <v>6793</v>
      </c>
      <c r="F749" s="33">
        <f t="shared" si="47"/>
        <v>4852</v>
      </c>
      <c r="G749" s="43"/>
      <c r="H749" s="33">
        <v>6017</v>
      </c>
      <c r="I749" s="35">
        <v>15.7</v>
      </c>
      <c r="J749" s="33">
        <v>7279</v>
      </c>
      <c r="K749" s="43">
        <f t="shared" si="49"/>
        <v>4852</v>
      </c>
      <c r="L749" s="43"/>
      <c r="M749" s="140"/>
      <c r="O749" s="113"/>
    </row>
    <row r="750" spans="1:15" ht="18" customHeight="1" x14ac:dyDescent="0.25">
      <c r="A750" s="29" t="s">
        <v>1370</v>
      </c>
      <c r="B750" s="28" t="s">
        <v>1371</v>
      </c>
      <c r="C750" s="1">
        <v>6174</v>
      </c>
      <c r="D750" s="48" t="s">
        <v>172</v>
      </c>
      <c r="E750" s="43">
        <f t="shared" si="48"/>
        <v>5762</v>
      </c>
      <c r="F750" s="33">
        <f t="shared" si="47"/>
        <v>4116</v>
      </c>
      <c r="G750" s="43"/>
      <c r="H750" s="33">
        <v>5104</v>
      </c>
      <c r="I750" s="35">
        <v>15.71</v>
      </c>
      <c r="J750" s="33">
        <v>6174</v>
      </c>
      <c r="K750" s="43">
        <f t="shared" si="49"/>
        <v>4116</v>
      </c>
      <c r="L750" s="43"/>
      <c r="M750" s="140"/>
      <c r="O750" s="113"/>
    </row>
    <row r="751" spans="1:15" ht="18" customHeight="1" x14ac:dyDescent="0.25">
      <c r="A751" s="29" t="s">
        <v>1372</v>
      </c>
      <c r="B751" s="28" t="s">
        <v>1373</v>
      </c>
      <c r="C751" s="1">
        <v>6493</v>
      </c>
      <c r="D751" s="48" t="s">
        <v>172</v>
      </c>
      <c r="E751" s="43">
        <f t="shared" si="48"/>
        <v>6061</v>
      </c>
      <c r="F751" s="33">
        <f t="shared" si="47"/>
        <v>4329</v>
      </c>
      <c r="G751" s="43"/>
      <c r="H751" s="33">
        <v>5368</v>
      </c>
      <c r="I751" s="35">
        <v>19.149999999999999</v>
      </c>
      <c r="J751" s="33">
        <v>6494</v>
      </c>
      <c r="K751" s="43">
        <f t="shared" si="49"/>
        <v>4329</v>
      </c>
      <c r="L751" s="43"/>
      <c r="M751" s="140"/>
      <c r="O751" s="113"/>
    </row>
    <row r="752" spans="1:15" ht="18" customHeight="1" x14ac:dyDescent="0.25">
      <c r="A752" s="29" t="s">
        <v>1374</v>
      </c>
      <c r="B752" s="28" t="s">
        <v>1375</v>
      </c>
      <c r="C752" s="1">
        <f>8730*2</f>
        <v>17460</v>
      </c>
      <c r="D752" s="48" t="s">
        <v>172</v>
      </c>
      <c r="E752" s="43">
        <f t="shared" si="48"/>
        <v>8148</v>
      </c>
      <c r="F752" s="33">
        <f t="shared" si="47"/>
        <v>5820</v>
      </c>
      <c r="G752" s="43"/>
      <c r="H752" s="33">
        <v>7217</v>
      </c>
      <c r="I752" s="35">
        <v>22.6</v>
      </c>
      <c r="J752" s="33">
        <v>8730</v>
      </c>
      <c r="K752" s="43">
        <f t="shared" si="49"/>
        <v>5820</v>
      </c>
      <c r="L752" s="43"/>
      <c r="M752" s="140"/>
      <c r="O752" s="113"/>
    </row>
    <row r="753" spans="1:15" ht="18" customHeight="1" x14ac:dyDescent="0.25">
      <c r="A753" s="29" t="s">
        <v>1376</v>
      </c>
      <c r="B753" s="28" t="s">
        <v>1377</v>
      </c>
      <c r="C753" s="1">
        <v>8068</v>
      </c>
      <c r="D753" s="48" t="s">
        <v>172</v>
      </c>
      <c r="E753" s="43">
        <f t="shared" si="48"/>
        <v>7531</v>
      </c>
      <c r="F753" s="33">
        <f t="shared" si="47"/>
        <v>5379</v>
      </c>
      <c r="G753" s="43"/>
      <c r="H753" s="33">
        <v>6670</v>
      </c>
      <c r="I753" s="35">
        <v>22.6</v>
      </c>
      <c r="J753" s="33">
        <v>8069</v>
      </c>
      <c r="K753" s="43">
        <f t="shared" si="49"/>
        <v>5379</v>
      </c>
      <c r="L753" s="43"/>
      <c r="M753" s="140"/>
      <c r="O753" s="113"/>
    </row>
    <row r="754" spans="1:15" ht="18" customHeight="1" x14ac:dyDescent="0.25">
      <c r="A754" s="29" t="s">
        <v>1378</v>
      </c>
      <c r="B754" s="28" t="s">
        <v>1379</v>
      </c>
      <c r="C754" s="1">
        <v>10118</v>
      </c>
      <c r="D754" s="48" t="s">
        <v>172</v>
      </c>
      <c r="E754" s="43">
        <f t="shared" si="48"/>
        <v>9444</v>
      </c>
      <c r="F754" s="33">
        <f t="shared" si="47"/>
        <v>6746</v>
      </c>
      <c r="G754" s="43"/>
      <c r="H754" s="33">
        <v>8365</v>
      </c>
      <c r="I754" s="35">
        <v>26</v>
      </c>
      <c r="J754" s="33">
        <v>10119</v>
      </c>
      <c r="K754" s="43">
        <f t="shared" si="49"/>
        <v>6746</v>
      </c>
      <c r="L754" s="43"/>
      <c r="M754" s="140"/>
      <c r="O754" s="113"/>
    </row>
    <row r="755" spans="1:15" ht="18" customHeight="1" x14ac:dyDescent="0.25">
      <c r="A755" s="29" t="s">
        <v>1380</v>
      </c>
      <c r="B755" s="28" t="s">
        <v>1381</v>
      </c>
      <c r="C755" s="1">
        <v>11468</v>
      </c>
      <c r="D755" s="48" t="s">
        <v>172</v>
      </c>
      <c r="E755" s="43">
        <f t="shared" si="48"/>
        <v>10704</v>
      </c>
      <c r="F755" s="33">
        <f t="shared" si="47"/>
        <v>7646</v>
      </c>
      <c r="G755" s="43"/>
      <c r="H755" s="33">
        <v>9481</v>
      </c>
      <c r="I755" s="35">
        <v>30.8</v>
      </c>
      <c r="J755" s="33">
        <v>11469</v>
      </c>
      <c r="K755" s="43">
        <f t="shared" si="49"/>
        <v>7646</v>
      </c>
      <c r="L755" s="43"/>
      <c r="M755" s="140"/>
      <c r="O755" s="113"/>
    </row>
    <row r="756" spans="1:15" ht="18" customHeight="1" x14ac:dyDescent="0.25">
      <c r="A756" s="29" t="s">
        <v>1382</v>
      </c>
      <c r="B756" s="28" t="s">
        <v>1383</v>
      </c>
      <c r="C756" s="1">
        <v>14931</v>
      </c>
      <c r="D756" s="48" t="s">
        <v>172</v>
      </c>
      <c r="E756" s="43">
        <f t="shared" si="48"/>
        <v>13936</v>
      </c>
      <c r="F756" s="33">
        <f t="shared" si="47"/>
        <v>9954</v>
      </c>
      <c r="G756" s="43"/>
      <c r="H756" s="33">
        <v>12343</v>
      </c>
      <c r="I756" s="35">
        <v>35.460999999999999</v>
      </c>
      <c r="J756" s="33">
        <v>14931</v>
      </c>
      <c r="K756" s="43">
        <f t="shared" si="49"/>
        <v>9954</v>
      </c>
      <c r="L756" s="43"/>
      <c r="M756" s="140"/>
      <c r="O756" s="113"/>
    </row>
    <row r="757" spans="1:15" ht="18" customHeight="1" x14ac:dyDescent="0.25">
      <c r="A757" s="29" t="s">
        <v>1384</v>
      </c>
      <c r="B757" s="28" t="s">
        <v>1385</v>
      </c>
      <c r="C757" s="1">
        <v>15391</v>
      </c>
      <c r="D757" s="48" t="s">
        <v>172</v>
      </c>
      <c r="E757" s="43">
        <f t="shared" si="48"/>
        <v>14365</v>
      </c>
      <c r="F757" s="33">
        <f t="shared" si="47"/>
        <v>10261</v>
      </c>
      <c r="G757" s="43"/>
      <c r="H757" s="33">
        <v>12724</v>
      </c>
      <c r="I757" s="35">
        <v>40.200000000000003</v>
      </c>
      <c r="J757" s="33">
        <v>15392</v>
      </c>
      <c r="K757" s="43">
        <f t="shared" si="49"/>
        <v>10261</v>
      </c>
      <c r="L757" s="43"/>
      <c r="M757" s="140"/>
      <c r="O757" s="113"/>
    </row>
    <row r="758" spans="1:15" x14ac:dyDescent="0.25">
      <c r="A758" s="29" t="s">
        <v>1386</v>
      </c>
      <c r="B758" s="28" t="s">
        <v>1387</v>
      </c>
      <c r="C758" s="1">
        <v>39831</v>
      </c>
      <c r="D758" s="48" t="s">
        <v>172</v>
      </c>
      <c r="E758" s="43">
        <f t="shared" si="48"/>
        <v>37176</v>
      </c>
      <c r="F758" s="33">
        <f t="shared" si="47"/>
        <v>26554</v>
      </c>
      <c r="G758" s="43"/>
      <c r="H758" s="33">
        <v>32927</v>
      </c>
      <c r="I758" s="35">
        <v>45.4</v>
      </c>
      <c r="J758" s="33">
        <v>39831</v>
      </c>
      <c r="K758" s="43">
        <f t="shared" si="49"/>
        <v>26554</v>
      </c>
      <c r="L758" s="43"/>
      <c r="M758" s="140"/>
      <c r="O758" s="113"/>
    </row>
    <row r="759" spans="1:15" ht="18" customHeight="1" x14ac:dyDescent="0.25">
      <c r="A759" s="29" t="s">
        <v>1388</v>
      </c>
      <c r="B759" s="28" t="s">
        <v>1389</v>
      </c>
      <c r="C759" s="1">
        <v>19594</v>
      </c>
      <c r="D759" s="48" t="s">
        <v>172</v>
      </c>
      <c r="E759" s="43">
        <f t="shared" si="48"/>
        <v>18288</v>
      </c>
      <c r="F759" s="33">
        <f t="shared" si="47"/>
        <v>13063</v>
      </c>
      <c r="G759" s="43"/>
      <c r="H759" s="33">
        <v>16198</v>
      </c>
      <c r="I759" s="35">
        <v>50.9</v>
      </c>
      <c r="J759" s="33">
        <v>19594</v>
      </c>
      <c r="K759" s="43">
        <f t="shared" si="49"/>
        <v>13063</v>
      </c>
      <c r="L759" s="43"/>
      <c r="M759" s="140"/>
      <c r="O759" s="113"/>
    </row>
    <row r="760" spans="1:15" ht="18" customHeight="1" x14ac:dyDescent="0.25">
      <c r="A760" s="29" t="s">
        <v>1390</v>
      </c>
      <c r="B760" s="28" t="s">
        <v>1391</v>
      </c>
      <c r="C760" s="1">
        <v>28575</v>
      </c>
      <c r="D760" s="48" t="s">
        <v>172</v>
      </c>
      <c r="E760" s="43">
        <f t="shared" si="48"/>
        <v>26670</v>
      </c>
      <c r="F760" s="33">
        <f t="shared" si="47"/>
        <v>19050</v>
      </c>
      <c r="G760" s="43"/>
      <c r="H760" s="33">
        <v>23622</v>
      </c>
      <c r="I760" s="35">
        <v>50.9</v>
      </c>
      <c r="J760" s="33">
        <v>28575</v>
      </c>
      <c r="K760" s="43">
        <f t="shared" si="49"/>
        <v>19050</v>
      </c>
      <c r="L760" s="43"/>
      <c r="M760" s="140"/>
      <c r="O760" s="113"/>
    </row>
    <row r="761" spans="1:15" x14ac:dyDescent="0.25">
      <c r="A761" s="29" t="s">
        <v>1392</v>
      </c>
      <c r="B761" s="28" t="s">
        <v>1393</v>
      </c>
      <c r="C761" s="1">
        <v>26219</v>
      </c>
      <c r="D761" s="48" t="s">
        <v>172</v>
      </c>
      <c r="E761" s="43">
        <f t="shared" si="48"/>
        <v>24472</v>
      </c>
      <c r="F761" s="33">
        <f t="shared" si="47"/>
        <v>17480</v>
      </c>
      <c r="G761" s="43"/>
      <c r="H761" s="33">
        <v>21675</v>
      </c>
      <c r="I761" s="35">
        <v>55.6</v>
      </c>
      <c r="J761" s="33">
        <v>26220</v>
      </c>
      <c r="K761" s="43">
        <f t="shared" si="49"/>
        <v>17480</v>
      </c>
      <c r="L761" s="43"/>
      <c r="M761" s="140"/>
      <c r="O761" s="113"/>
    </row>
    <row r="762" spans="1:15" ht="18" customHeight="1" x14ac:dyDescent="0.25">
      <c r="A762" s="29" t="s">
        <v>1394</v>
      </c>
      <c r="B762" s="28" t="s">
        <v>1395</v>
      </c>
      <c r="C762" s="1">
        <v>21522</v>
      </c>
      <c r="D762" s="48" t="s">
        <v>172</v>
      </c>
      <c r="E762" s="43">
        <f t="shared" si="48"/>
        <v>20087</v>
      </c>
      <c r="F762" s="33">
        <f t="shared" si="47"/>
        <v>14348</v>
      </c>
      <c r="G762" s="43"/>
      <c r="H762" s="33">
        <v>17792</v>
      </c>
      <c r="I762" s="35">
        <v>55.64</v>
      </c>
      <c r="J762" s="33">
        <v>21523</v>
      </c>
      <c r="K762" s="43">
        <f t="shared" si="49"/>
        <v>14348</v>
      </c>
      <c r="L762" s="43"/>
      <c r="M762" s="140"/>
      <c r="O762" s="113"/>
    </row>
    <row r="763" spans="1:15" ht="18" customHeight="1" x14ac:dyDescent="0.25">
      <c r="A763" s="29" t="s">
        <v>1396</v>
      </c>
      <c r="B763" s="28" t="s">
        <v>1397</v>
      </c>
      <c r="C763" s="1">
        <v>25164</v>
      </c>
      <c r="D763" s="48" t="s">
        <v>172</v>
      </c>
      <c r="E763" s="43">
        <f t="shared" si="48"/>
        <v>23488</v>
      </c>
      <c r="F763" s="33">
        <f t="shared" si="47"/>
        <v>16777</v>
      </c>
      <c r="G763" s="43"/>
      <c r="H763" s="33">
        <v>20803</v>
      </c>
      <c r="I763" s="35">
        <v>62.9</v>
      </c>
      <c r="J763" s="33">
        <v>25165</v>
      </c>
      <c r="K763" s="43">
        <f t="shared" si="49"/>
        <v>16777</v>
      </c>
      <c r="L763" s="43"/>
      <c r="M763" s="140"/>
      <c r="O763" s="113"/>
    </row>
    <row r="764" spans="1:15" ht="18" customHeight="1" x14ac:dyDescent="0.25">
      <c r="A764" s="29" t="s">
        <v>1398</v>
      </c>
      <c r="B764" s="28" t="s">
        <v>1399</v>
      </c>
      <c r="C764" s="1">
        <v>27920</v>
      </c>
      <c r="D764" s="48" t="s">
        <v>172</v>
      </c>
      <c r="E764" s="43">
        <f t="shared" si="48"/>
        <v>26060</v>
      </c>
      <c r="F764" s="33">
        <f t="shared" si="47"/>
        <v>18614</v>
      </c>
      <c r="G764" s="43"/>
      <c r="H764" s="33">
        <v>23081</v>
      </c>
      <c r="I764" s="35">
        <v>62.9</v>
      </c>
      <c r="J764" s="33">
        <v>27921</v>
      </c>
      <c r="K764" s="43">
        <f t="shared" si="49"/>
        <v>18614</v>
      </c>
      <c r="L764" s="43"/>
      <c r="M764" s="140"/>
      <c r="O764" s="113"/>
    </row>
    <row r="765" spans="1:15" x14ac:dyDescent="0.25">
      <c r="A765" s="29" t="s">
        <v>159</v>
      </c>
      <c r="D765" s="31" t="s">
        <v>160</v>
      </c>
      <c r="E765" s="43" t="str">
        <f t="shared" si="48"/>
        <v/>
      </c>
      <c r="F765" s="33" t="str">
        <f t="shared" si="47"/>
        <v/>
      </c>
      <c r="G765" s="43"/>
      <c r="H765" s="62" t="s">
        <v>1400</v>
      </c>
      <c r="I765" s="35" t="s">
        <v>1401</v>
      </c>
      <c r="J765" s="114" t="s">
        <v>159</v>
      </c>
      <c r="K765" s="43"/>
      <c r="L765" s="43"/>
      <c r="M765" s="140"/>
      <c r="O765" s="113"/>
    </row>
    <row r="766" spans="1:15" x14ac:dyDescent="0.25">
      <c r="A766" s="29" t="s">
        <v>159</v>
      </c>
      <c r="D766" s="31" t="s">
        <v>163</v>
      </c>
      <c r="E766" s="43" t="str">
        <f t="shared" si="48"/>
        <v/>
      </c>
      <c r="F766" s="33" t="str">
        <f t="shared" si="47"/>
        <v/>
      </c>
      <c r="G766" s="43"/>
      <c r="H766" s="58" t="s">
        <v>1271</v>
      </c>
      <c r="I766" s="35" t="s">
        <v>735</v>
      </c>
      <c r="J766" s="114" t="s">
        <v>159</v>
      </c>
      <c r="K766" s="43"/>
      <c r="L766" s="43"/>
      <c r="M766" s="140"/>
      <c r="O766" s="113"/>
    </row>
    <row r="767" spans="1:15" ht="15.75" thickBot="1" x14ac:dyDescent="0.3">
      <c r="A767" s="29" t="s">
        <v>159</v>
      </c>
      <c r="D767" s="31" t="s">
        <v>166</v>
      </c>
      <c r="E767" s="43" t="str">
        <f t="shared" si="48"/>
        <v/>
      </c>
      <c r="F767" s="33" t="str">
        <f t="shared" si="47"/>
        <v/>
      </c>
      <c r="G767" s="43"/>
      <c r="H767" s="70" t="s">
        <v>1272</v>
      </c>
      <c r="I767" s="35" t="s">
        <v>1273</v>
      </c>
      <c r="J767" s="114" t="s">
        <v>159</v>
      </c>
      <c r="K767" s="43"/>
      <c r="L767" s="43"/>
      <c r="M767" s="140"/>
      <c r="O767" s="113"/>
    </row>
    <row r="768" spans="1:15" x14ac:dyDescent="0.25">
      <c r="A768" s="29" t="s">
        <v>159</v>
      </c>
      <c r="B768" s="64"/>
      <c r="D768" s="31" t="s">
        <v>1162</v>
      </c>
      <c r="E768" s="43" t="str">
        <f t="shared" si="48"/>
        <v/>
      </c>
      <c r="F768" s="33" t="str">
        <f t="shared" si="47"/>
        <v/>
      </c>
      <c r="G768" s="43"/>
      <c r="H768" s="58" t="s">
        <v>1274</v>
      </c>
      <c r="I768" s="35" t="s">
        <v>1275</v>
      </c>
      <c r="J768" s="114" t="s">
        <v>159</v>
      </c>
      <c r="K768" s="43"/>
      <c r="L768" s="43"/>
      <c r="M768" s="140"/>
      <c r="O768" s="113"/>
    </row>
    <row r="769" spans="1:15" x14ac:dyDescent="0.25">
      <c r="A769" s="29" t="s">
        <v>159</v>
      </c>
      <c r="B769" s="37" t="s">
        <v>1283</v>
      </c>
      <c r="D769" s="31" t="s">
        <v>617</v>
      </c>
      <c r="E769" s="43" t="str">
        <f t="shared" si="48"/>
        <v/>
      </c>
      <c r="F769" s="33" t="str">
        <f t="shared" si="47"/>
        <v/>
      </c>
      <c r="G769" s="43"/>
      <c r="H769" s="45" t="s">
        <v>1165</v>
      </c>
      <c r="J769" s="114" t="s">
        <v>159</v>
      </c>
      <c r="K769" s="43"/>
      <c r="L769" s="43"/>
      <c r="M769" s="140"/>
      <c r="O769" s="113"/>
    </row>
    <row r="770" spans="1:15" ht="15.75" thickBot="1" x14ac:dyDescent="0.3">
      <c r="A770" s="29" t="s">
        <v>159</v>
      </c>
      <c r="B770" s="59" t="s">
        <v>1282</v>
      </c>
      <c r="D770" s="31"/>
      <c r="E770" s="43" t="str">
        <f t="shared" si="48"/>
        <v/>
      </c>
      <c r="F770" s="33" t="str">
        <f t="shared" si="47"/>
        <v/>
      </c>
      <c r="G770" s="43"/>
      <c r="H770" s="55" t="s">
        <v>241</v>
      </c>
      <c r="I770" s="35" t="s">
        <v>242</v>
      </c>
      <c r="J770" s="114" t="s">
        <v>159</v>
      </c>
      <c r="K770" s="43"/>
      <c r="L770" s="43"/>
      <c r="M770" s="140"/>
      <c r="O770" s="113"/>
    </row>
    <row r="771" spans="1:15" x14ac:dyDescent="0.25">
      <c r="A771" s="23" t="s">
        <v>73</v>
      </c>
      <c r="D771" s="31" t="s">
        <v>243</v>
      </c>
      <c r="E771" s="43" t="str">
        <f t="shared" si="48"/>
        <v/>
      </c>
      <c r="F771" s="33" t="str">
        <f t="shared" si="47"/>
        <v/>
      </c>
      <c r="G771" s="43"/>
      <c r="H771" s="55" t="s">
        <v>244</v>
      </c>
      <c r="I771" s="35" t="s">
        <v>245</v>
      </c>
      <c r="J771" s="114" t="s">
        <v>159</v>
      </c>
      <c r="K771" s="43"/>
      <c r="L771" s="43"/>
      <c r="M771" s="140"/>
      <c r="O771" s="113"/>
    </row>
    <row r="772" spans="1:15" ht="18" customHeight="1" x14ac:dyDescent="0.25">
      <c r="A772" s="29" t="s">
        <v>1402</v>
      </c>
      <c r="B772" s="28" t="s">
        <v>1403</v>
      </c>
      <c r="C772" s="1">
        <v>23604</v>
      </c>
      <c r="D772" s="48" t="s">
        <v>172</v>
      </c>
      <c r="E772" s="43">
        <f t="shared" si="48"/>
        <v>22030</v>
      </c>
      <c r="F772" s="33">
        <f t="shared" si="47"/>
        <v>15736</v>
      </c>
      <c r="G772" s="43"/>
      <c r="H772" s="33">
        <v>19513</v>
      </c>
      <c r="I772" s="35">
        <v>58.84</v>
      </c>
      <c r="J772" s="33">
        <v>23604</v>
      </c>
      <c r="K772" s="43">
        <f t="shared" ref="K772:K792" si="50">H772/1.24</f>
        <v>15736</v>
      </c>
      <c r="L772" s="43"/>
      <c r="M772" s="140"/>
      <c r="O772" s="113"/>
    </row>
    <row r="773" spans="1:15" ht="18" customHeight="1" x14ac:dyDescent="0.25">
      <c r="A773" s="29" t="s">
        <v>1404</v>
      </c>
      <c r="B773" s="28" t="s">
        <v>1405</v>
      </c>
      <c r="C773" s="1">
        <v>24006</v>
      </c>
      <c r="D773" s="48" t="s">
        <v>172</v>
      </c>
      <c r="E773" s="43">
        <f t="shared" si="48"/>
        <v>22406</v>
      </c>
      <c r="F773" s="33">
        <f t="shared" si="47"/>
        <v>16004</v>
      </c>
      <c r="G773" s="43"/>
      <c r="H773" s="33">
        <v>19845</v>
      </c>
      <c r="I773" s="35">
        <v>76.099999999999994</v>
      </c>
      <c r="J773" s="33">
        <v>24006</v>
      </c>
      <c r="K773" s="43">
        <f t="shared" si="50"/>
        <v>16004</v>
      </c>
      <c r="L773" s="43"/>
      <c r="M773" s="140"/>
      <c r="O773" s="113"/>
    </row>
    <row r="774" spans="1:15" ht="18" customHeight="1" x14ac:dyDescent="0.25">
      <c r="A774" s="29" t="s">
        <v>1406</v>
      </c>
      <c r="B774" s="28" t="s">
        <v>1407</v>
      </c>
      <c r="C774" s="1">
        <v>24006</v>
      </c>
      <c r="D774" s="48" t="s">
        <v>172</v>
      </c>
      <c r="E774" s="43">
        <f t="shared" si="48"/>
        <v>22406</v>
      </c>
      <c r="F774" s="33">
        <f t="shared" ref="F774:F837" si="51">IF(K774=0,"",K774)</f>
        <v>16004</v>
      </c>
      <c r="G774" s="43"/>
      <c r="H774" s="33">
        <v>19845</v>
      </c>
      <c r="I774" s="35">
        <v>76.099999999999994</v>
      </c>
      <c r="J774" s="33">
        <v>24006</v>
      </c>
      <c r="K774" s="43">
        <f t="shared" si="50"/>
        <v>16004</v>
      </c>
      <c r="L774" s="43"/>
      <c r="M774" s="140"/>
      <c r="O774" s="113"/>
    </row>
    <row r="775" spans="1:15" ht="18" customHeight="1" x14ac:dyDescent="0.25">
      <c r="A775" s="29" t="s">
        <v>1408</v>
      </c>
      <c r="B775" s="28" t="s">
        <v>1409</v>
      </c>
      <c r="C775" s="1">
        <v>24608</v>
      </c>
      <c r="D775" s="48" t="s">
        <v>172</v>
      </c>
      <c r="E775" s="43">
        <f t="shared" ref="E775:E838" si="52">IF(K775&lt;=0,"",K775*E$2)</f>
        <v>22968</v>
      </c>
      <c r="F775" s="33">
        <f t="shared" si="51"/>
        <v>16406</v>
      </c>
      <c r="G775" s="43"/>
      <c r="H775" s="33">
        <v>20343</v>
      </c>
      <c r="I775" s="35">
        <v>83.194999999999993</v>
      </c>
      <c r="J775" s="33">
        <v>24608</v>
      </c>
      <c r="K775" s="43">
        <f t="shared" si="50"/>
        <v>16406</v>
      </c>
      <c r="L775" s="43"/>
      <c r="M775" s="140"/>
      <c r="O775" s="113"/>
    </row>
    <row r="776" spans="1:15" ht="18" customHeight="1" x14ac:dyDescent="0.25">
      <c r="A776" s="29" t="s">
        <v>1410</v>
      </c>
      <c r="B776" s="28" t="s">
        <v>1411</v>
      </c>
      <c r="C776" s="1">
        <v>24608</v>
      </c>
      <c r="D776" s="48" t="s">
        <v>172</v>
      </c>
      <c r="E776" s="43">
        <f t="shared" si="52"/>
        <v>22968</v>
      </c>
      <c r="F776" s="33">
        <f t="shared" si="51"/>
        <v>16406</v>
      </c>
      <c r="G776" s="43"/>
      <c r="H776" s="33">
        <v>20343</v>
      </c>
      <c r="I776" s="35">
        <v>83.194999999999993</v>
      </c>
      <c r="J776" s="33">
        <v>24608</v>
      </c>
      <c r="K776" s="43">
        <f t="shared" si="50"/>
        <v>16406</v>
      </c>
      <c r="L776" s="43"/>
      <c r="M776" s="140"/>
      <c r="O776" s="113"/>
    </row>
    <row r="777" spans="1:15" ht="18" customHeight="1" x14ac:dyDescent="0.25">
      <c r="A777" s="29" t="s">
        <v>1412</v>
      </c>
      <c r="B777" s="28" t="s">
        <v>1413</v>
      </c>
      <c r="C777" s="1">
        <v>26586</v>
      </c>
      <c r="D777" s="48" t="s">
        <v>172</v>
      </c>
      <c r="E777" s="43">
        <f t="shared" si="52"/>
        <v>24814</v>
      </c>
      <c r="F777" s="33">
        <f t="shared" si="51"/>
        <v>17724</v>
      </c>
      <c r="G777" s="43"/>
      <c r="H777" s="33">
        <v>21978</v>
      </c>
      <c r="I777" s="35">
        <v>90.498000000000005</v>
      </c>
      <c r="J777" s="33">
        <v>26586</v>
      </c>
      <c r="K777" s="43">
        <f t="shared" si="50"/>
        <v>17724</v>
      </c>
      <c r="L777" s="43"/>
      <c r="M777" s="140"/>
      <c r="O777" s="113"/>
    </row>
    <row r="778" spans="1:15" ht="18" customHeight="1" x14ac:dyDescent="0.25">
      <c r="A778" s="29" t="s">
        <v>1414</v>
      </c>
      <c r="B778" s="28" t="s">
        <v>1415</v>
      </c>
      <c r="C778" s="1">
        <v>26586</v>
      </c>
      <c r="D778" s="48" t="s">
        <v>172</v>
      </c>
      <c r="E778" s="43">
        <f t="shared" si="52"/>
        <v>24814</v>
      </c>
      <c r="F778" s="33">
        <f t="shared" si="51"/>
        <v>17724</v>
      </c>
      <c r="G778" s="43"/>
      <c r="H778" s="33">
        <v>21978</v>
      </c>
      <c r="I778" s="35">
        <v>90.498000000000005</v>
      </c>
      <c r="J778" s="33">
        <v>26586</v>
      </c>
      <c r="K778" s="43">
        <f t="shared" si="50"/>
        <v>17724</v>
      </c>
      <c r="L778" s="43"/>
      <c r="M778" s="140"/>
      <c r="O778" s="113"/>
    </row>
    <row r="779" spans="1:15" ht="18" customHeight="1" x14ac:dyDescent="0.25">
      <c r="A779" s="29" t="s">
        <v>1416</v>
      </c>
      <c r="B779" s="28" t="s">
        <v>1417</v>
      </c>
      <c r="C779" s="1">
        <v>36171</v>
      </c>
      <c r="D779" s="48" t="s">
        <v>172</v>
      </c>
      <c r="E779" s="43">
        <f t="shared" si="52"/>
        <v>33761</v>
      </c>
      <c r="F779" s="33">
        <f t="shared" si="51"/>
        <v>24115</v>
      </c>
      <c r="G779" s="43"/>
      <c r="H779" s="33">
        <v>29902</v>
      </c>
      <c r="I779" s="35">
        <v>106</v>
      </c>
      <c r="J779" s="33">
        <v>36172</v>
      </c>
      <c r="K779" s="43">
        <f t="shared" si="50"/>
        <v>24115</v>
      </c>
      <c r="L779" s="43"/>
      <c r="M779" s="140"/>
      <c r="O779" s="113"/>
    </row>
    <row r="780" spans="1:15" ht="18" customHeight="1" x14ac:dyDescent="0.25">
      <c r="A780" s="29" t="s">
        <v>1418</v>
      </c>
      <c r="B780" s="28" t="s">
        <v>1419</v>
      </c>
      <c r="C780" s="1">
        <v>36171</v>
      </c>
      <c r="D780" s="48" t="s">
        <v>172</v>
      </c>
      <c r="E780" s="43">
        <f t="shared" si="52"/>
        <v>33761</v>
      </c>
      <c r="F780" s="33">
        <f t="shared" si="51"/>
        <v>24115</v>
      </c>
      <c r="G780" s="43"/>
      <c r="H780" s="33">
        <v>29902</v>
      </c>
      <c r="I780" s="35">
        <v>106</v>
      </c>
      <c r="J780" s="33">
        <v>36172</v>
      </c>
      <c r="K780" s="43">
        <f t="shared" si="50"/>
        <v>24115</v>
      </c>
      <c r="L780" s="43"/>
      <c r="M780" s="140"/>
      <c r="O780" s="113"/>
    </row>
    <row r="781" spans="1:15" ht="18" customHeight="1" x14ac:dyDescent="0.25">
      <c r="A781" s="29" t="s">
        <v>1420</v>
      </c>
      <c r="B781" s="28" t="s">
        <v>1421</v>
      </c>
      <c r="C781" s="1">
        <v>41465</v>
      </c>
      <c r="D781" s="48" t="s">
        <v>172</v>
      </c>
      <c r="E781" s="43">
        <f t="shared" si="52"/>
        <v>38702</v>
      </c>
      <c r="F781" s="33">
        <f t="shared" si="51"/>
        <v>27644</v>
      </c>
      <c r="G781" s="43"/>
      <c r="H781" s="33">
        <v>34278</v>
      </c>
      <c r="I781" s="35">
        <v>123</v>
      </c>
      <c r="J781" s="33">
        <v>41465</v>
      </c>
      <c r="K781" s="43">
        <f t="shared" si="50"/>
        <v>27644</v>
      </c>
      <c r="L781" s="43"/>
      <c r="M781" s="140"/>
      <c r="O781" s="113"/>
    </row>
    <row r="782" spans="1:15" ht="18" customHeight="1" x14ac:dyDescent="0.25">
      <c r="A782" s="29" t="s">
        <v>1422</v>
      </c>
      <c r="B782" s="28" t="s">
        <v>1423</v>
      </c>
      <c r="C782" s="1">
        <v>41465</v>
      </c>
      <c r="D782" s="48" t="s">
        <v>172</v>
      </c>
      <c r="E782" s="43">
        <f t="shared" si="52"/>
        <v>38702</v>
      </c>
      <c r="F782" s="33">
        <f t="shared" si="51"/>
        <v>27644</v>
      </c>
      <c r="G782" s="43"/>
      <c r="H782" s="33">
        <v>34278</v>
      </c>
      <c r="I782" s="35">
        <v>123</v>
      </c>
      <c r="J782" s="33">
        <v>41465</v>
      </c>
      <c r="K782" s="43">
        <f t="shared" si="50"/>
        <v>27644</v>
      </c>
      <c r="L782" s="43"/>
      <c r="M782" s="140"/>
      <c r="O782" s="113"/>
    </row>
    <row r="783" spans="1:15" ht="18" customHeight="1" x14ac:dyDescent="0.25">
      <c r="A783" s="29" t="s">
        <v>1424</v>
      </c>
      <c r="B783" s="28" t="s">
        <v>1425</v>
      </c>
      <c r="C783" s="1">
        <v>48389</v>
      </c>
      <c r="D783" s="48" t="s">
        <v>172</v>
      </c>
      <c r="E783" s="43">
        <f t="shared" si="52"/>
        <v>45164</v>
      </c>
      <c r="F783" s="33">
        <f t="shared" si="51"/>
        <v>32260</v>
      </c>
      <c r="G783" s="43"/>
      <c r="H783" s="33">
        <v>40002</v>
      </c>
      <c r="I783" s="35">
        <v>141</v>
      </c>
      <c r="J783" s="33">
        <v>48390</v>
      </c>
      <c r="K783" s="43">
        <f t="shared" si="50"/>
        <v>32260</v>
      </c>
      <c r="L783" s="43"/>
      <c r="M783" s="140"/>
      <c r="O783" s="113"/>
    </row>
    <row r="784" spans="1:15" ht="18" customHeight="1" x14ac:dyDescent="0.25">
      <c r="A784" s="29" t="s">
        <v>1426</v>
      </c>
      <c r="B784" s="28" t="s">
        <v>1427</v>
      </c>
      <c r="C784" s="1">
        <v>47223</v>
      </c>
      <c r="D784" s="48" t="s">
        <v>172</v>
      </c>
      <c r="E784" s="43">
        <f t="shared" si="52"/>
        <v>44075</v>
      </c>
      <c r="F784" s="33">
        <f t="shared" si="51"/>
        <v>31482</v>
      </c>
      <c r="G784" s="43"/>
      <c r="H784" s="33">
        <v>39038</v>
      </c>
      <c r="I784" s="35">
        <v>157.80000000000001</v>
      </c>
      <c r="J784" s="33">
        <v>47223</v>
      </c>
      <c r="K784" s="43">
        <f t="shared" si="50"/>
        <v>31482</v>
      </c>
      <c r="L784" s="43"/>
      <c r="M784" s="140"/>
      <c r="O784" s="113"/>
    </row>
    <row r="785" spans="1:15" ht="18" customHeight="1" x14ac:dyDescent="0.25">
      <c r="A785" s="29" t="s">
        <v>1428</v>
      </c>
      <c r="B785" s="28" t="s">
        <v>1429</v>
      </c>
      <c r="C785" s="1">
        <v>56052</v>
      </c>
      <c r="D785" s="48" t="s">
        <v>172</v>
      </c>
      <c r="E785" s="43">
        <f t="shared" si="52"/>
        <v>52317</v>
      </c>
      <c r="F785" s="33">
        <f t="shared" si="51"/>
        <v>37369</v>
      </c>
      <c r="G785" s="43"/>
      <c r="H785" s="33">
        <v>46337</v>
      </c>
      <c r="I785" s="35">
        <v>182</v>
      </c>
      <c r="J785" s="33">
        <v>56053</v>
      </c>
      <c r="K785" s="43">
        <f t="shared" si="50"/>
        <v>37369</v>
      </c>
      <c r="L785" s="43"/>
      <c r="M785" s="140"/>
      <c r="O785" s="113"/>
    </row>
    <row r="786" spans="1:15" ht="18" customHeight="1" x14ac:dyDescent="0.25">
      <c r="A786" s="29" t="s">
        <v>1430</v>
      </c>
      <c r="B786" s="28" t="s">
        <v>1431</v>
      </c>
      <c r="C786" s="1">
        <v>65902</v>
      </c>
      <c r="D786" s="48" t="s">
        <v>172</v>
      </c>
      <c r="E786" s="43">
        <f t="shared" si="52"/>
        <v>61509</v>
      </c>
      <c r="F786" s="33">
        <f t="shared" si="51"/>
        <v>43935</v>
      </c>
      <c r="G786" s="43"/>
      <c r="H786" s="33">
        <v>54479</v>
      </c>
      <c r="I786" s="35">
        <v>204</v>
      </c>
      <c r="J786" s="33">
        <v>65902</v>
      </c>
      <c r="K786" s="43">
        <f t="shared" si="50"/>
        <v>43935</v>
      </c>
      <c r="L786" s="43"/>
      <c r="M786" s="140"/>
      <c r="O786" s="113"/>
    </row>
    <row r="787" spans="1:15" ht="18" customHeight="1" x14ac:dyDescent="0.25">
      <c r="A787" s="29" t="s">
        <v>1432</v>
      </c>
      <c r="B787" s="28" t="s">
        <v>1433</v>
      </c>
      <c r="C787" s="1">
        <v>98062</v>
      </c>
      <c r="D787" s="48" t="s">
        <v>172</v>
      </c>
      <c r="E787" s="43">
        <f t="shared" si="52"/>
        <v>91525</v>
      </c>
      <c r="F787" s="33">
        <f t="shared" si="51"/>
        <v>65375</v>
      </c>
      <c r="G787" s="43"/>
      <c r="H787" s="33">
        <v>81065</v>
      </c>
      <c r="I787" s="35">
        <v>251</v>
      </c>
      <c r="J787" s="33">
        <v>98063</v>
      </c>
      <c r="K787" s="43">
        <f t="shared" si="50"/>
        <v>65375</v>
      </c>
      <c r="L787" s="43"/>
      <c r="M787" s="140"/>
      <c r="O787" s="113"/>
    </row>
    <row r="788" spans="1:15" ht="18" customHeight="1" x14ac:dyDescent="0.25">
      <c r="A788" s="29" t="s">
        <v>1434</v>
      </c>
      <c r="B788" s="28" t="s">
        <v>1435</v>
      </c>
      <c r="C788" s="1">
        <v>98906</v>
      </c>
      <c r="D788" s="48" t="s">
        <v>172</v>
      </c>
      <c r="E788" s="43">
        <f t="shared" si="52"/>
        <v>92313</v>
      </c>
      <c r="F788" s="33">
        <f t="shared" si="51"/>
        <v>65938</v>
      </c>
      <c r="G788" s="43"/>
      <c r="H788" s="33">
        <v>81763</v>
      </c>
      <c r="I788" s="35">
        <v>271.8</v>
      </c>
      <c r="J788" s="33">
        <v>98907</v>
      </c>
      <c r="K788" s="43">
        <f t="shared" si="50"/>
        <v>65938</v>
      </c>
      <c r="L788" s="43"/>
      <c r="M788" s="140"/>
      <c r="O788" s="113"/>
    </row>
    <row r="789" spans="1:15" ht="18" customHeight="1" x14ac:dyDescent="0.25">
      <c r="A789" s="29" t="s">
        <v>1436</v>
      </c>
      <c r="B789" s="28" t="s">
        <v>1437</v>
      </c>
      <c r="C789" s="1">
        <v>132590</v>
      </c>
      <c r="D789" s="48" t="s">
        <v>172</v>
      </c>
      <c r="E789" s="43">
        <f t="shared" si="52"/>
        <v>123752</v>
      </c>
      <c r="F789" s="33">
        <f t="shared" si="51"/>
        <v>88394</v>
      </c>
      <c r="G789" s="43"/>
      <c r="H789" s="33">
        <v>109608</v>
      </c>
      <c r="I789" s="35">
        <v>298.39999999999998</v>
      </c>
      <c r="J789" s="33">
        <v>132590</v>
      </c>
      <c r="K789" s="43">
        <f t="shared" si="50"/>
        <v>88394</v>
      </c>
      <c r="L789" s="43"/>
      <c r="M789" s="140"/>
      <c r="O789" s="113"/>
    </row>
    <row r="790" spans="1:15" ht="18" customHeight="1" x14ac:dyDescent="0.25">
      <c r="A790" s="29" t="s">
        <v>1438</v>
      </c>
      <c r="B790" s="28" t="s">
        <v>1439</v>
      </c>
      <c r="C790" s="1">
        <v>122270</v>
      </c>
      <c r="D790" s="48" t="s">
        <v>172</v>
      </c>
      <c r="E790" s="43">
        <f t="shared" si="52"/>
        <v>114120</v>
      </c>
      <c r="F790" s="33">
        <f t="shared" si="51"/>
        <v>81514</v>
      </c>
      <c r="G790" s="43"/>
      <c r="H790" s="33">
        <v>101077</v>
      </c>
      <c r="I790" s="35">
        <v>332</v>
      </c>
      <c r="J790" s="33">
        <v>122271</v>
      </c>
      <c r="K790" s="43">
        <f t="shared" si="50"/>
        <v>81514</v>
      </c>
      <c r="L790" s="43"/>
      <c r="M790" s="140"/>
      <c r="O790" s="113"/>
    </row>
    <row r="791" spans="1:15" ht="18" customHeight="1" x14ac:dyDescent="0.25">
      <c r="A791" s="29" t="s">
        <v>1440</v>
      </c>
      <c r="B791" s="28" t="s">
        <v>1441</v>
      </c>
      <c r="C791" s="1">
        <v>116000</v>
      </c>
      <c r="D791" s="48" t="s">
        <v>172</v>
      </c>
      <c r="E791" s="43">
        <f t="shared" si="52"/>
        <v>108268</v>
      </c>
      <c r="F791" s="33">
        <f t="shared" si="51"/>
        <v>77334</v>
      </c>
      <c r="G791" s="43"/>
      <c r="H791" s="33">
        <v>95894</v>
      </c>
      <c r="I791" s="35">
        <v>393</v>
      </c>
      <c r="J791" s="33">
        <v>116001</v>
      </c>
      <c r="K791" s="43">
        <f t="shared" si="50"/>
        <v>77334</v>
      </c>
      <c r="L791" s="43"/>
      <c r="M791" s="140"/>
      <c r="O791" s="113"/>
    </row>
    <row r="792" spans="1:15" ht="18" customHeight="1" thickBot="1" x14ac:dyDescent="0.3">
      <c r="A792" s="29" t="s">
        <v>1442</v>
      </c>
      <c r="B792" s="28" t="s">
        <v>1443</v>
      </c>
      <c r="C792" s="1">
        <v>223224</v>
      </c>
      <c r="D792" s="48" t="s">
        <v>172</v>
      </c>
      <c r="E792" s="43">
        <f t="shared" si="52"/>
        <v>208342</v>
      </c>
      <c r="F792" s="33">
        <f t="shared" si="51"/>
        <v>148816</v>
      </c>
      <c r="G792" s="43"/>
      <c r="H792" s="33">
        <v>184532</v>
      </c>
      <c r="I792" s="35">
        <v>566</v>
      </c>
      <c r="J792" s="33">
        <v>223224</v>
      </c>
      <c r="K792" s="43">
        <f t="shared" si="50"/>
        <v>148816</v>
      </c>
      <c r="L792" s="43"/>
      <c r="M792" s="140"/>
      <c r="O792" s="113"/>
    </row>
    <row r="793" spans="1:15" x14ac:dyDescent="0.25">
      <c r="A793" s="35"/>
      <c r="B793" s="64"/>
      <c r="D793" s="31" t="s">
        <v>1444</v>
      </c>
      <c r="E793" s="43" t="str">
        <f t="shared" si="52"/>
        <v/>
      </c>
      <c r="F793" s="33" t="str">
        <f t="shared" si="51"/>
        <v/>
      </c>
      <c r="G793" s="43"/>
      <c r="H793" s="71" t="s">
        <v>1445</v>
      </c>
      <c r="J793" s="114" t="s">
        <v>159</v>
      </c>
      <c r="K793" s="43"/>
      <c r="L793" s="43"/>
      <c r="M793" s="140"/>
      <c r="O793" s="113"/>
    </row>
    <row r="794" spans="1:15" x14ac:dyDescent="0.25">
      <c r="A794" s="29" t="s">
        <v>159</v>
      </c>
      <c r="B794" s="37" t="s">
        <v>1446</v>
      </c>
      <c r="E794" s="43" t="str">
        <f t="shared" si="52"/>
        <v/>
      </c>
      <c r="F794" s="33" t="str">
        <f t="shared" si="51"/>
        <v/>
      </c>
      <c r="G794" s="43"/>
      <c r="H794" s="49"/>
      <c r="J794" s="114" t="s">
        <v>159</v>
      </c>
      <c r="K794" s="43"/>
      <c r="L794" s="43"/>
      <c r="M794" s="140"/>
      <c r="O794" s="113"/>
    </row>
    <row r="795" spans="1:15" x14ac:dyDescent="0.25">
      <c r="A795" s="29" t="s">
        <v>159</v>
      </c>
      <c r="B795" s="38" t="s">
        <v>1447</v>
      </c>
      <c r="D795" s="31"/>
      <c r="E795" s="43" t="str">
        <f t="shared" si="52"/>
        <v/>
      </c>
      <c r="F795" s="33" t="str">
        <f t="shared" si="51"/>
        <v/>
      </c>
      <c r="G795" s="43"/>
      <c r="H795" s="55" t="s">
        <v>241</v>
      </c>
      <c r="I795" s="35" t="s">
        <v>242</v>
      </c>
      <c r="J795" s="114" t="s">
        <v>159</v>
      </c>
      <c r="K795" s="43"/>
      <c r="L795" s="43"/>
      <c r="M795" s="140"/>
      <c r="O795" s="113"/>
    </row>
    <row r="796" spans="1:15" x14ac:dyDescent="0.25">
      <c r="A796" s="23" t="s">
        <v>73</v>
      </c>
      <c r="B796" s="38" t="s">
        <v>1448</v>
      </c>
      <c r="D796" s="31" t="s">
        <v>243</v>
      </c>
      <c r="E796" s="43" t="str">
        <f t="shared" si="52"/>
        <v/>
      </c>
      <c r="F796" s="33" t="str">
        <f t="shared" si="51"/>
        <v/>
      </c>
      <c r="G796" s="43"/>
      <c r="H796" s="55" t="s">
        <v>244</v>
      </c>
      <c r="I796" s="35" t="s">
        <v>245</v>
      </c>
      <c r="J796" s="114" t="s">
        <v>159</v>
      </c>
      <c r="K796" s="43"/>
      <c r="L796" s="43"/>
      <c r="M796" s="140"/>
      <c r="O796" s="113"/>
    </row>
    <row r="797" spans="1:15" x14ac:dyDescent="0.25">
      <c r="A797" s="29" t="s">
        <v>1449</v>
      </c>
      <c r="B797" s="28" t="s">
        <v>1450</v>
      </c>
      <c r="C797" s="1">
        <v>1527</v>
      </c>
      <c r="D797" s="48" t="s">
        <v>172</v>
      </c>
      <c r="E797" s="43">
        <f t="shared" si="52"/>
        <v>1427</v>
      </c>
      <c r="F797" s="33">
        <f t="shared" si="51"/>
        <v>1019</v>
      </c>
      <c r="G797" s="43"/>
      <c r="H797" s="33">
        <v>1263</v>
      </c>
      <c r="I797" s="35">
        <v>1.61</v>
      </c>
      <c r="J797" s="33">
        <v>1528</v>
      </c>
      <c r="K797" s="43">
        <f t="shared" ref="K797:K834" si="53">H797/1.24</f>
        <v>1019</v>
      </c>
      <c r="L797" s="43"/>
      <c r="M797" s="140"/>
      <c r="O797" s="113"/>
    </row>
    <row r="798" spans="1:15" x14ac:dyDescent="0.25">
      <c r="A798" s="29" t="s">
        <v>1451</v>
      </c>
      <c r="B798" s="28" t="s">
        <v>1452</v>
      </c>
      <c r="C798" s="1">
        <v>3734</v>
      </c>
      <c r="D798" s="48" t="s">
        <v>172</v>
      </c>
      <c r="E798" s="43">
        <f t="shared" si="52"/>
        <v>3486</v>
      </c>
      <c r="F798" s="33">
        <f t="shared" si="51"/>
        <v>2490</v>
      </c>
      <c r="G798" s="43"/>
      <c r="H798" s="33">
        <v>3087</v>
      </c>
      <c r="I798" s="35">
        <v>2.5099999999999998</v>
      </c>
      <c r="J798" s="33">
        <v>3734</v>
      </c>
      <c r="K798" s="43">
        <f t="shared" si="53"/>
        <v>2490</v>
      </c>
      <c r="L798" s="43"/>
      <c r="M798" s="140"/>
      <c r="O798" s="113"/>
    </row>
    <row r="799" spans="1:15" x14ac:dyDescent="0.25">
      <c r="A799" s="29" t="s">
        <v>1453</v>
      </c>
      <c r="B799" s="28" t="s">
        <v>1454</v>
      </c>
      <c r="C799" s="1">
        <v>1896</v>
      </c>
      <c r="D799" s="48" t="s">
        <v>172</v>
      </c>
      <c r="E799" s="43">
        <f t="shared" si="52"/>
        <v>1771</v>
      </c>
      <c r="F799" s="33">
        <f t="shared" si="51"/>
        <v>1265</v>
      </c>
      <c r="G799" s="43"/>
      <c r="H799" s="33">
        <v>1568</v>
      </c>
      <c r="I799" s="35">
        <v>2.5099999999999998</v>
      </c>
      <c r="J799" s="33">
        <v>1897</v>
      </c>
      <c r="K799" s="43">
        <f t="shared" si="53"/>
        <v>1265</v>
      </c>
      <c r="L799" s="43"/>
      <c r="M799" s="140"/>
      <c r="O799" s="113"/>
    </row>
    <row r="800" spans="1:15" x14ac:dyDescent="0.25">
      <c r="A800" s="29" t="s">
        <v>1455</v>
      </c>
      <c r="B800" s="28" t="s">
        <v>1456</v>
      </c>
      <c r="C800" s="1">
        <v>3835</v>
      </c>
      <c r="D800" s="48" t="s">
        <v>172</v>
      </c>
      <c r="E800" s="43">
        <f t="shared" si="52"/>
        <v>3580</v>
      </c>
      <c r="F800" s="33">
        <f t="shared" si="51"/>
        <v>2557</v>
      </c>
      <c r="G800" s="43"/>
      <c r="H800" s="33">
        <v>3171</v>
      </c>
      <c r="I800" s="35">
        <v>2.98</v>
      </c>
      <c r="J800" s="33">
        <v>3836</v>
      </c>
      <c r="K800" s="43">
        <f t="shared" si="53"/>
        <v>2557</v>
      </c>
      <c r="L800" s="43"/>
      <c r="M800" s="140"/>
      <c r="O800" s="113"/>
    </row>
    <row r="801" spans="1:15" x14ac:dyDescent="0.25">
      <c r="A801" s="29" t="s">
        <v>1457</v>
      </c>
      <c r="B801" s="28" t="s">
        <v>1458</v>
      </c>
      <c r="C801" s="1">
        <v>4231</v>
      </c>
      <c r="D801" s="48" t="s">
        <v>172</v>
      </c>
      <c r="E801" s="43">
        <f t="shared" si="52"/>
        <v>3949</v>
      </c>
      <c r="F801" s="33">
        <f t="shared" si="51"/>
        <v>2821</v>
      </c>
      <c r="G801" s="43"/>
      <c r="H801" s="33">
        <v>3498</v>
      </c>
      <c r="I801" s="35">
        <v>3.04</v>
      </c>
      <c r="J801" s="33">
        <v>4231</v>
      </c>
      <c r="K801" s="43">
        <f t="shared" si="53"/>
        <v>2821</v>
      </c>
      <c r="L801" s="43"/>
      <c r="M801" s="140"/>
      <c r="O801" s="113"/>
    </row>
    <row r="802" spans="1:15" x14ac:dyDescent="0.25">
      <c r="A802" s="29" t="s">
        <v>1459</v>
      </c>
      <c r="B802" s="28" t="s">
        <v>1460</v>
      </c>
      <c r="C802" s="1">
        <v>3131</v>
      </c>
      <c r="D802" s="48" t="s">
        <v>172</v>
      </c>
      <c r="E802" s="43">
        <f t="shared" si="52"/>
        <v>2923</v>
      </c>
      <c r="F802" s="33">
        <f t="shared" si="51"/>
        <v>2088</v>
      </c>
      <c r="G802" s="43"/>
      <c r="H802" s="33">
        <v>2589</v>
      </c>
      <c r="I802" s="35">
        <v>3.93</v>
      </c>
      <c r="J802" s="33">
        <v>3132</v>
      </c>
      <c r="K802" s="43">
        <f t="shared" si="53"/>
        <v>2088</v>
      </c>
      <c r="L802" s="43"/>
      <c r="M802" s="140"/>
      <c r="O802" s="113"/>
    </row>
    <row r="803" spans="1:15" x14ac:dyDescent="0.25">
      <c r="A803" s="29" t="s">
        <v>1461</v>
      </c>
      <c r="B803" s="28" t="s">
        <v>1462</v>
      </c>
      <c r="C803" s="1">
        <v>3043</v>
      </c>
      <c r="D803" s="48" t="s">
        <v>172</v>
      </c>
      <c r="E803" s="43">
        <f t="shared" si="52"/>
        <v>2841</v>
      </c>
      <c r="F803" s="33">
        <f t="shared" si="51"/>
        <v>2029</v>
      </c>
      <c r="G803" s="43"/>
      <c r="H803" s="33">
        <v>2516</v>
      </c>
      <c r="I803" s="35">
        <v>3.93</v>
      </c>
      <c r="J803" s="33">
        <v>3044</v>
      </c>
      <c r="K803" s="43">
        <f t="shared" si="53"/>
        <v>2029</v>
      </c>
      <c r="L803" s="43"/>
      <c r="M803" s="140"/>
      <c r="O803" s="113"/>
    </row>
    <row r="804" spans="1:15" x14ac:dyDescent="0.25">
      <c r="A804" s="29" t="s">
        <v>1463</v>
      </c>
      <c r="B804" s="28" t="s">
        <v>1464</v>
      </c>
      <c r="C804" s="1">
        <v>4812</v>
      </c>
      <c r="D804" s="48" t="s">
        <v>172</v>
      </c>
      <c r="E804" s="43">
        <f t="shared" si="52"/>
        <v>4491</v>
      </c>
      <c r="F804" s="33">
        <f t="shared" si="51"/>
        <v>3208</v>
      </c>
      <c r="G804" s="43"/>
      <c r="H804" s="33">
        <v>3978</v>
      </c>
      <c r="I804" s="35">
        <v>5.66</v>
      </c>
      <c r="J804" s="33">
        <v>4812</v>
      </c>
      <c r="K804" s="43">
        <f t="shared" si="53"/>
        <v>3208</v>
      </c>
      <c r="L804" s="43"/>
      <c r="M804" s="140"/>
      <c r="O804" s="113"/>
    </row>
    <row r="805" spans="1:15" x14ac:dyDescent="0.25">
      <c r="A805" s="29" t="s">
        <v>1465</v>
      </c>
      <c r="B805" s="28" t="s">
        <v>1466</v>
      </c>
      <c r="C805" s="1">
        <v>2143</v>
      </c>
      <c r="D805" s="48" t="s">
        <v>172</v>
      </c>
      <c r="E805" s="43">
        <f t="shared" si="52"/>
        <v>2001</v>
      </c>
      <c r="F805" s="33">
        <f t="shared" si="51"/>
        <v>1429</v>
      </c>
      <c r="G805" s="43"/>
      <c r="H805" s="33">
        <v>1772</v>
      </c>
      <c r="I805" s="35">
        <v>5.66</v>
      </c>
      <c r="J805" s="33">
        <v>2144</v>
      </c>
      <c r="K805" s="43">
        <f t="shared" si="53"/>
        <v>1429</v>
      </c>
      <c r="L805" s="43"/>
      <c r="M805" s="140"/>
      <c r="O805" s="113"/>
    </row>
    <row r="806" spans="1:15" x14ac:dyDescent="0.25">
      <c r="A806" s="29" t="s">
        <v>1467</v>
      </c>
      <c r="B806" s="28" t="s">
        <v>1468</v>
      </c>
      <c r="C806" s="1">
        <v>6358</v>
      </c>
      <c r="D806" s="48" t="s">
        <v>172</v>
      </c>
      <c r="E806" s="43">
        <f t="shared" si="52"/>
        <v>5935</v>
      </c>
      <c r="F806" s="33">
        <f t="shared" si="51"/>
        <v>4239</v>
      </c>
      <c r="G806" s="43"/>
      <c r="H806" s="33">
        <v>5256</v>
      </c>
      <c r="I806" s="35">
        <v>7.7</v>
      </c>
      <c r="J806" s="33">
        <v>6358</v>
      </c>
      <c r="K806" s="43">
        <f t="shared" si="53"/>
        <v>4239</v>
      </c>
      <c r="L806" s="43"/>
      <c r="M806" s="140"/>
      <c r="O806" s="113"/>
    </row>
    <row r="807" spans="1:15" x14ac:dyDescent="0.25">
      <c r="A807" s="29" t="s">
        <v>1469</v>
      </c>
      <c r="B807" s="28" t="s">
        <v>1470</v>
      </c>
      <c r="C807" s="1">
        <v>8375</v>
      </c>
      <c r="D807" s="48" t="s">
        <v>172</v>
      </c>
      <c r="E807" s="43">
        <f t="shared" si="52"/>
        <v>7818</v>
      </c>
      <c r="F807" s="33">
        <f t="shared" si="51"/>
        <v>5584</v>
      </c>
      <c r="G807" s="43"/>
      <c r="H807" s="33">
        <v>6924</v>
      </c>
      <c r="I807" s="35">
        <v>10.101000000000001</v>
      </c>
      <c r="J807" s="33">
        <v>8376</v>
      </c>
      <c r="K807" s="43">
        <f t="shared" si="53"/>
        <v>5584</v>
      </c>
      <c r="L807" s="43"/>
      <c r="M807" s="140"/>
      <c r="O807" s="113"/>
    </row>
    <row r="808" spans="1:15" x14ac:dyDescent="0.25">
      <c r="A808" s="29" t="s">
        <v>1471</v>
      </c>
      <c r="B808" s="28" t="s">
        <v>1472</v>
      </c>
      <c r="C808" s="1">
        <v>11009</v>
      </c>
      <c r="D808" s="48" t="s">
        <v>172</v>
      </c>
      <c r="E808" s="43">
        <f t="shared" si="52"/>
        <v>10276</v>
      </c>
      <c r="F808" s="33">
        <f t="shared" si="51"/>
        <v>7340</v>
      </c>
      <c r="G808" s="43"/>
      <c r="H808" s="33">
        <v>9101</v>
      </c>
      <c r="I808" s="35">
        <v>12.5</v>
      </c>
      <c r="J808" s="33">
        <v>11009</v>
      </c>
      <c r="K808" s="43">
        <f t="shared" si="53"/>
        <v>7340</v>
      </c>
      <c r="L808" s="43"/>
      <c r="M808" s="140"/>
      <c r="O808" s="113"/>
    </row>
    <row r="809" spans="1:15" x14ac:dyDescent="0.25">
      <c r="A809" s="29" t="s">
        <v>1473</v>
      </c>
      <c r="B809" s="28" t="s">
        <v>1474</v>
      </c>
      <c r="C809" s="1">
        <v>5687</v>
      </c>
      <c r="D809" s="48" t="s">
        <v>172</v>
      </c>
      <c r="E809" s="43">
        <f t="shared" si="52"/>
        <v>5309</v>
      </c>
      <c r="F809" s="33">
        <f t="shared" si="51"/>
        <v>3792</v>
      </c>
      <c r="G809" s="43"/>
      <c r="H809" s="33">
        <v>4702</v>
      </c>
      <c r="I809" s="35">
        <v>15.7</v>
      </c>
      <c r="J809" s="33">
        <v>5688</v>
      </c>
      <c r="K809" s="43">
        <f t="shared" si="53"/>
        <v>3792</v>
      </c>
      <c r="L809" s="43"/>
      <c r="M809" s="140"/>
      <c r="O809" s="113"/>
    </row>
    <row r="810" spans="1:15" x14ac:dyDescent="0.25">
      <c r="A810" s="29" t="s">
        <v>1475</v>
      </c>
      <c r="B810" s="28" t="s">
        <v>1476</v>
      </c>
      <c r="C810" s="1">
        <v>14205</v>
      </c>
      <c r="D810" s="48" t="s">
        <v>172</v>
      </c>
      <c r="E810" s="43">
        <f t="shared" si="52"/>
        <v>13258</v>
      </c>
      <c r="F810" s="33">
        <f t="shared" si="51"/>
        <v>9470</v>
      </c>
      <c r="G810" s="43"/>
      <c r="H810" s="33">
        <v>11743</v>
      </c>
      <c r="I810" s="35">
        <v>15.701000000000001</v>
      </c>
      <c r="J810" s="33">
        <v>14205</v>
      </c>
      <c r="K810" s="43">
        <f t="shared" si="53"/>
        <v>9470</v>
      </c>
      <c r="L810" s="43"/>
      <c r="M810" s="140"/>
      <c r="O810" s="113"/>
    </row>
    <row r="811" spans="1:15" x14ac:dyDescent="0.25">
      <c r="A811" s="29" t="s">
        <v>1477</v>
      </c>
      <c r="B811" s="28" t="s">
        <v>1478</v>
      </c>
      <c r="C811" s="1">
        <v>15006</v>
      </c>
      <c r="D811" s="48" t="s">
        <v>172</v>
      </c>
      <c r="E811" s="43">
        <f t="shared" si="52"/>
        <v>14006</v>
      </c>
      <c r="F811" s="33">
        <f t="shared" si="51"/>
        <v>10004</v>
      </c>
      <c r="G811" s="43"/>
      <c r="H811" s="33">
        <v>12405</v>
      </c>
      <c r="I811" s="35">
        <v>19.149999999999999</v>
      </c>
      <c r="J811" s="33">
        <v>15006</v>
      </c>
      <c r="K811" s="43">
        <f t="shared" si="53"/>
        <v>10004</v>
      </c>
      <c r="L811" s="43"/>
      <c r="M811" s="140"/>
      <c r="O811" s="113"/>
    </row>
    <row r="812" spans="1:15" x14ac:dyDescent="0.25">
      <c r="A812" s="29" t="s">
        <v>1479</v>
      </c>
      <c r="B812" s="28" t="s">
        <v>1480</v>
      </c>
      <c r="C812" s="1">
        <v>22910</v>
      </c>
      <c r="D812" s="48" t="s">
        <v>172</v>
      </c>
      <c r="E812" s="43">
        <f t="shared" si="52"/>
        <v>21382</v>
      </c>
      <c r="F812" s="33">
        <f t="shared" si="51"/>
        <v>15273</v>
      </c>
      <c r="G812" s="43"/>
      <c r="H812" s="33">
        <v>18939</v>
      </c>
      <c r="I812" s="35">
        <v>22.603999999999999</v>
      </c>
      <c r="J812" s="33">
        <v>22910</v>
      </c>
      <c r="K812" s="43">
        <f t="shared" si="53"/>
        <v>15273</v>
      </c>
      <c r="L812" s="43"/>
      <c r="M812" s="140"/>
      <c r="O812" s="113"/>
    </row>
    <row r="813" spans="1:15" x14ac:dyDescent="0.25">
      <c r="A813" s="29" t="s">
        <v>1481</v>
      </c>
      <c r="B813" s="28" t="s">
        <v>1482</v>
      </c>
      <c r="C813" s="1">
        <v>18493</v>
      </c>
      <c r="D813" s="48" t="s">
        <v>172</v>
      </c>
      <c r="E813" s="43">
        <f t="shared" si="52"/>
        <v>17261</v>
      </c>
      <c r="F813" s="33">
        <f t="shared" si="51"/>
        <v>12329</v>
      </c>
      <c r="G813" s="43"/>
      <c r="H813" s="33">
        <v>15288</v>
      </c>
      <c r="I813" s="35">
        <v>22.603999999999999</v>
      </c>
      <c r="J813" s="33">
        <v>18494</v>
      </c>
      <c r="K813" s="43">
        <f t="shared" si="53"/>
        <v>12329</v>
      </c>
      <c r="L813" s="43"/>
      <c r="M813" s="140"/>
      <c r="O813" s="113"/>
    </row>
    <row r="814" spans="1:15" x14ac:dyDescent="0.25">
      <c r="A814" s="29" t="s">
        <v>1483</v>
      </c>
      <c r="B814" s="28" t="s">
        <v>1484</v>
      </c>
      <c r="C814" s="1">
        <v>24117</v>
      </c>
      <c r="D814" s="48" t="s">
        <v>172</v>
      </c>
      <c r="E814" s="43">
        <f t="shared" si="52"/>
        <v>21129</v>
      </c>
      <c r="F814" s="33">
        <f t="shared" si="51"/>
        <v>15092</v>
      </c>
      <c r="G814" s="43"/>
      <c r="H814" s="33">
        <v>18714</v>
      </c>
      <c r="I814" s="35">
        <v>26</v>
      </c>
      <c r="J814" s="33">
        <v>22638</v>
      </c>
      <c r="K814" s="43">
        <f t="shared" si="53"/>
        <v>15092</v>
      </c>
      <c r="L814" s="43"/>
      <c r="M814" s="140"/>
      <c r="O814" s="113"/>
    </row>
    <row r="815" spans="1:15" x14ac:dyDescent="0.25">
      <c r="A815" s="29" t="s">
        <v>1485</v>
      </c>
      <c r="B815" s="28" t="s">
        <v>1486</v>
      </c>
      <c r="C815" s="1">
        <v>26863</v>
      </c>
      <c r="D815" s="48" t="s">
        <v>172</v>
      </c>
      <c r="E815" s="43">
        <f t="shared" si="52"/>
        <v>25073</v>
      </c>
      <c r="F815" s="33">
        <f t="shared" si="51"/>
        <v>17909</v>
      </c>
      <c r="G815" s="43"/>
      <c r="H815" s="33">
        <v>22207</v>
      </c>
      <c r="I815" s="35">
        <v>26</v>
      </c>
      <c r="J815" s="33">
        <v>26863</v>
      </c>
      <c r="K815" s="43">
        <f t="shared" si="53"/>
        <v>17909</v>
      </c>
      <c r="L815" s="43"/>
      <c r="M815" s="140"/>
      <c r="O815" s="113"/>
    </row>
    <row r="816" spans="1:15" x14ac:dyDescent="0.25">
      <c r="A816" s="29" t="s">
        <v>1487</v>
      </c>
      <c r="B816" s="28" t="s">
        <v>1488</v>
      </c>
      <c r="C816" s="1">
        <v>32079</v>
      </c>
      <c r="D816" s="48" t="s">
        <v>172</v>
      </c>
      <c r="E816" s="43">
        <f t="shared" si="52"/>
        <v>29940</v>
      </c>
      <c r="F816" s="33">
        <f t="shared" si="51"/>
        <v>21386</v>
      </c>
      <c r="G816" s="43"/>
      <c r="H816" s="33">
        <v>26519</v>
      </c>
      <c r="I816" s="35">
        <v>30.806999999999999</v>
      </c>
      <c r="J816" s="33">
        <v>32079</v>
      </c>
      <c r="K816" s="43">
        <f t="shared" si="53"/>
        <v>21386</v>
      </c>
      <c r="L816" s="43"/>
      <c r="M816" s="140"/>
      <c r="O816" s="113"/>
    </row>
    <row r="817" spans="1:15" x14ac:dyDescent="0.25">
      <c r="A817" s="29" t="s">
        <v>1489</v>
      </c>
      <c r="B817" s="28" t="s">
        <v>1490</v>
      </c>
      <c r="C817" s="1">
        <v>26201</v>
      </c>
      <c r="D817" s="48" t="s">
        <v>172</v>
      </c>
      <c r="E817" s="43">
        <f t="shared" si="52"/>
        <v>24455</v>
      </c>
      <c r="F817" s="33">
        <f t="shared" si="51"/>
        <v>17468</v>
      </c>
      <c r="G817" s="43"/>
      <c r="H817" s="33">
        <v>21660</v>
      </c>
      <c r="I817" s="35">
        <v>30.2</v>
      </c>
      <c r="J817" s="33">
        <v>26202</v>
      </c>
      <c r="K817" s="43">
        <f t="shared" si="53"/>
        <v>17468</v>
      </c>
      <c r="L817" s="43"/>
      <c r="M817" s="140"/>
      <c r="O817" s="113"/>
    </row>
    <row r="818" spans="1:15" x14ac:dyDescent="0.25">
      <c r="A818" s="29" t="s">
        <v>1491</v>
      </c>
      <c r="B818" s="28" t="s">
        <v>1492</v>
      </c>
      <c r="C818" s="1">
        <v>34364</v>
      </c>
      <c r="D818" s="48" t="s">
        <v>172</v>
      </c>
      <c r="E818" s="43">
        <f t="shared" si="52"/>
        <v>32074</v>
      </c>
      <c r="F818" s="33">
        <f t="shared" si="51"/>
        <v>22910</v>
      </c>
      <c r="G818" s="43"/>
      <c r="H818" s="33">
        <v>28408</v>
      </c>
      <c r="I818" s="35">
        <v>34.700000000000003</v>
      </c>
      <c r="J818" s="33">
        <v>34365</v>
      </c>
      <c r="K818" s="43">
        <f t="shared" si="53"/>
        <v>22910</v>
      </c>
      <c r="L818" s="43"/>
      <c r="M818" s="140"/>
      <c r="O818" s="113"/>
    </row>
    <row r="819" spans="1:15" x14ac:dyDescent="0.25">
      <c r="A819" s="29" t="s">
        <v>1493</v>
      </c>
      <c r="B819" s="28" t="s">
        <v>1494</v>
      </c>
      <c r="C819" s="1">
        <v>32700</v>
      </c>
      <c r="D819" s="48" t="s">
        <v>172</v>
      </c>
      <c r="E819" s="43">
        <f t="shared" si="52"/>
        <v>30520</v>
      </c>
      <c r="F819" s="33">
        <f t="shared" si="51"/>
        <v>21800</v>
      </c>
      <c r="G819" s="43"/>
      <c r="H819" s="33">
        <v>27032</v>
      </c>
      <c r="I819" s="35">
        <v>40.209000000000003</v>
      </c>
      <c r="J819" s="33">
        <v>32700</v>
      </c>
      <c r="K819" s="43">
        <f t="shared" si="53"/>
        <v>21800</v>
      </c>
      <c r="L819" s="43"/>
      <c r="M819" s="140"/>
      <c r="O819" s="113"/>
    </row>
    <row r="820" spans="1:15" x14ac:dyDescent="0.25">
      <c r="A820" s="29" t="s">
        <v>1495</v>
      </c>
      <c r="B820" s="28" t="s">
        <v>1496</v>
      </c>
      <c r="C820" s="1">
        <v>35317</v>
      </c>
      <c r="D820" s="48" t="s">
        <v>172</v>
      </c>
      <c r="E820" s="43">
        <f t="shared" si="52"/>
        <v>32963</v>
      </c>
      <c r="F820" s="33">
        <f t="shared" si="51"/>
        <v>23545</v>
      </c>
      <c r="G820" s="43"/>
      <c r="H820" s="33">
        <v>29196</v>
      </c>
      <c r="I820" s="35">
        <v>40.200000000000003</v>
      </c>
      <c r="J820" s="33">
        <v>35318</v>
      </c>
      <c r="K820" s="43">
        <f t="shared" si="53"/>
        <v>23545</v>
      </c>
      <c r="L820" s="43"/>
      <c r="M820" s="140"/>
      <c r="O820" s="113"/>
    </row>
    <row r="821" spans="1:15" x14ac:dyDescent="0.25">
      <c r="A821" s="29" t="s">
        <v>1497</v>
      </c>
      <c r="B821" s="28" t="s">
        <v>1498</v>
      </c>
      <c r="C821" s="1">
        <v>51982</v>
      </c>
      <c r="D821" s="48" t="s">
        <v>172</v>
      </c>
      <c r="E821" s="43">
        <f t="shared" si="52"/>
        <v>48517</v>
      </c>
      <c r="F821" s="33">
        <f t="shared" si="51"/>
        <v>34655</v>
      </c>
      <c r="G821" s="43"/>
      <c r="H821" s="33">
        <v>42972</v>
      </c>
      <c r="I821" s="35">
        <v>50.915999999999997</v>
      </c>
      <c r="J821" s="33">
        <v>51982</v>
      </c>
      <c r="K821" s="43">
        <f t="shared" si="53"/>
        <v>34655</v>
      </c>
      <c r="L821" s="43"/>
      <c r="M821" s="140"/>
      <c r="O821" s="113"/>
    </row>
    <row r="822" spans="1:15" x14ac:dyDescent="0.25">
      <c r="A822" s="29" t="s">
        <v>1499</v>
      </c>
      <c r="B822" s="28" t="s">
        <v>1500</v>
      </c>
      <c r="C822" s="1">
        <v>41152</v>
      </c>
      <c r="D822" s="48" t="s">
        <v>172</v>
      </c>
      <c r="E822" s="43">
        <f t="shared" si="52"/>
        <v>38409</v>
      </c>
      <c r="F822" s="33">
        <f t="shared" si="51"/>
        <v>27435</v>
      </c>
      <c r="G822" s="43"/>
      <c r="H822" s="33">
        <v>34019</v>
      </c>
      <c r="I822" s="35">
        <v>50.915999999999997</v>
      </c>
      <c r="J822" s="33">
        <v>41152</v>
      </c>
      <c r="K822" s="43">
        <f t="shared" si="53"/>
        <v>27435</v>
      </c>
      <c r="L822" s="43"/>
      <c r="M822" s="140"/>
      <c r="O822" s="113"/>
    </row>
    <row r="823" spans="1:15" x14ac:dyDescent="0.25">
      <c r="A823" s="29" t="s">
        <v>1501</v>
      </c>
      <c r="B823" s="28" t="s">
        <v>1502</v>
      </c>
      <c r="C823" s="1">
        <v>43162</v>
      </c>
      <c r="D823" s="48" t="s">
        <v>172</v>
      </c>
      <c r="E823" s="43">
        <f t="shared" si="52"/>
        <v>40285</v>
      </c>
      <c r="F823" s="33">
        <f t="shared" si="51"/>
        <v>28775</v>
      </c>
      <c r="G823" s="43"/>
      <c r="H823" s="33">
        <v>35681</v>
      </c>
      <c r="I823" s="35">
        <v>55.64</v>
      </c>
      <c r="J823" s="33">
        <v>43163</v>
      </c>
      <c r="K823" s="43">
        <f t="shared" si="53"/>
        <v>28775</v>
      </c>
      <c r="L823" s="43"/>
      <c r="M823" s="140"/>
      <c r="O823" s="113"/>
    </row>
    <row r="824" spans="1:15" x14ac:dyDescent="0.25">
      <c r="A824" s="29" t="s">
        <v>1503</v>
      </c>
      <c r="B824" s="28" t="s">
        <v>1504</v>
      </c>
      <c r="C824" s="1">
        <v>48641</v>
      </c>
      <c r="D824" s="48" t="s">
        <v>172</v>
      </c>
      <c r="E824" s="43">
        <f t="shared" si="52"/>
        <v>45398</v>
      </c>
      <c r="F824" s="33">
        <f t="shared" si="51"/>
        <v>32427</v>
      </c>
      <c r="G824" s="43"/>
      <c r="H824" s="33">
        <v>40210</v>
      </c>
      <c r="I824" s="35">
        <v>62.9</v>
      </c>
      <c r="J824" s="33">
        <v>48641</v>
      </c>
      <c r="K824" s="43">
        <f t="shared" si="53"/>
        <v>32427</v>
      </c>
      <c r="L824" s="43"/>
      <c r="M824" s="140"/>
      <c r="O824" s="113"/>
    </row>
    <row r="825" spans="1:15" x14ac:dyDescent="0.25">
      <c r="A825" s="29" t="s">
        <v>1505</v>
      </c>
      <c r="B825" s="28" t="s">
        <v>1506</v>
      </c>
      <c r="C825" s="1">
        <v>62835</v>
      </c>
      <c r="D825" s="48" t="s">
        <v>172</v>
      </c>
      <c r="E825" s="43">
        <f t="shared" si="52"/>
        <v>58646</v>
      </c>
      <c r="F825" s="33">
        <f t="shared" si="51"/>
        <v>41890</v>
      </c>
      <c r="G825" s="43"/>
      <c r="H825" s="33">
        <v>51944</v>
      </c>
      <c r="I825" s="35">
        <v>62.9</v>
      </c>
      <c r="J825" s="33">
        <v>62835</v>
      </c>
      <c r="K825" s="43">
        <f t="shared" si="53"/>
        <v>41890</v>
      </c>
      <c r="L825" s="43"/>
      <c r="M825" s="140"/>
      <c r="O825" s="113"/>
    </row>
    <row r="826" spans="1:15" x14ac:dyDescent="0.25">
      <c r="A826" s="29" t="s">
        <v>1507</v>
      </c>
      <c r="B826" s="28" t="s">
        <v>1508</v>
      </c>
      <c r="C826" s="1">
        <v>47730</v>
      </c>
      <c r="D826" s="48" t="s">
        <v>172</v>
      </c>
      <c r="E826" s="43">
        <f t="shared" si="52"/>
        <v>44548</v>
      </c>
      <c r="F826" s="33">
        <f t="shared" si="51"/>
        <v>31820</v>
      </c>
      <c r="G826" s="43"/>
      <c r="H826" s="33">
        <v>39457</v>
      </c>
      <c r="I826" s="35">
        <v>67.900000000000006</v>
      </c>
      <c r="J826" s="33">
        <v>47730</v>
      </c>
      <c r="K826" s="43">
        <f t="shared" si="53"/>
        <v>31820</v>
      </c>
      <c r="L826" s="43"/>
      <c r="M826" s="140"/>
      <c r="O826" s="113"/>
    </row>
    <row r="827" spans="1:15" x14ac:dyDescent="0.25">
      <c r="A827" s="29" t="s">
        <v>1509</v>
      </c>
      <c r="B827" s="28" t="s">
        <v>1510</v>
      </c>
      <c r="C827" s="1">
        <v>54885</v>
      </c>
      <c r="D827" s="48" t="s">
        <v>172</v>
      </c>
      <c r="E827" s="43">
        <f t="shared" si="52"/>
        <v>51226</v>
      </c>
      <c r="F827" s="33">
        <f t="shared" si="51"/>
        <v>36590</v>
      </c>
      <c r="G827" s="43"/>
      <c r="H827" s="33">
        <v>45372</v>
      </c>
      <c r="I827" s="35">
        <v>76.103999999999999</v>
      </c>
      <c r="J827" s="33">
        <v>54885</v>
      </c>
      <c r="K827" s="43">
        <f t="shared" si="53"/>
        <v>36590</v>
      </c>
      <c r="L827" s="43"/>
      <c r="M827" s="140"/>
      <c r="O827" s="113"/>
    </row>
    <row r="828" spans="1:15" x14ac:dyDescent="0.25">
      <c r="A828" s="29" t="s">
        <v>1511</v>
      </c>
      <c r="B828" s="28" t="s">
        <v>1512</v>
      </c>
      <c r="C828" s="1">
        <v>73937</v>
      </c>
      <c r="D828" s="48" t="s">
        <v>172</v>
      </c>
      <c r="E828" s="43">
        <f t="shared" si="52"/>
        <v>69009</v>
      </c>
      <c r="F828" s="33">
        <f t="shared" si="51"/>
        <v>49292</v>
      </c>
      <c r="G828" s="43"/>
      <c r="H828" s="33">
        <v>61122</v>
      </c>
      <c r="I828" s="35">
        <v>81.53</v>
      </c>
      <c r="J828" s="33">
        <v>73938</v>
      </c>
      <c r="K828" s="43">
        <f t="shared" si="53"/>
        <v>49292</v>
      </c>
      <c r="L828" s="43"/>
      <c r="M828" s="140"/>
      <c r="O828" s="113"/>
    </row>
    <row r="829" spans="1:15" x14ac:dyDescent="0.25">
      <c r="A829" s="29" t="s">
        <v>1513</v>
      </c>
      <c r="B829" s="28" t="s">
        <v>1514</v>
      </c>
      <c r="C829" s="1">
        <v>63658</v>
      </c>
      <c r="D829" s="48" t="s">
        <v>172</v>
      </c>
      <c r="E829" s="43">
        <f t="shared" si="52"/>
        <v>59415</v>
      </c>
      <c r="F829" s="33">
        <f t="shared" si="51"/>
        <v>42439</v>
      </c>
      <c r="G829" s="43"/>
      <c r="H829" s="33">
        <v>52624</v>
      </c>
      <c r="I829" s="35">
        <v>88.8</v>
      </c>
      <c r="J829" s="33">
        <v>63658</v>
      </c>
      <c r="K829" s="43">
        <f t="shared" si="53"/>
        <v>42439</v>
      </c>
      <c r="L829" s="43"/>
      <c r="M829" s="140"/>
      <c r="O829" s="113"/>
    </row>
    <row r="830" spans="1:15" x14ac:dyDescent="0.25">
      <c r="A830" s="29" t="s">
        <v>1515</v>
      </c>
      <c r="B830" s="28" t="s">
        <v>1516</v>
      </c>
      <c r="C830" s="1">
        <v>73083</v>
      </c>
      <c r="D830" s="48" t="s">
        <v>172</v>
      </c>
      <c r="E830" s="43">
        <f t="shared" si="52"/>
        <v>68212</v>
      </c>
      <c r="F830" s="33">
        <f t="shared" si="51"/>
        <v>48723</v>
      </c>
      <c r="G830" s="43"/>
      <c r="H830" s="33">
        <v>60416</v>
      </c>
      <c r="I830" s="35">
        <v>88.8</v>
      </c>
      <c r="J830" s="33">
        <v>73084</v>
      </c>
      <c r="K830" s="43">
        <f t="shared" si="53"/>
        <v>48723</v>
      </c>
      <c r="L830" s="43"/>
      <c r="M830" s="140"/>
      <c r="O830" s="113"/>
    </row>
    <row r="831" spans="1:15" x14ac:dyDescent="0.25">
      <c r="A831" s="29" t="s">
        <v>1517</v>
      </c>
      <c r="B831" s="28" t="s">
        <v>1518</v>
      </c>
      <c r="C831" s="1">
        <v>81250</v>
      </c>
      <c r="D831" s="48" t="s">
        <v>172</v>
      </c>
      <c r="E831" s="43">
        <f t="shared" si="52"/>
        <v>75834</v>
      </c>
      <c r="F831" s="33">
        <f t="shared" si="51"/>
        <v>54167</v>
      </c>
      <c r="G831" s="43"/>
      <c r="H831" s="33">
        <v>67167</v>
      </c>
      <c r="I831" s="35">
        <v>98.231999999999999</v>
      </c>
      <c r="J831" s="33">
        <v>81250</v>
      </c>
      <c r="K831" s="43">
        <f t="shared" si="53"/>
        <v>54167</v>
      </c>
      <c r="L831" s="43"/>
      <c r="M831" s="140"/>
      <c r="O831" s="113"/>
    </row>
    <row r="832" spans="1:15" x14ac:dyDescent="0.25">
      <c r="A832" s="29" t="s">
        <v>1519</v>
      </c>
      <c r="B832" s="28" t="s">
        <v>1520</v>
      </c>
      <c r="C832" s="1">
        <v>77562</v>
      </c>
      <c r="D832" s="48" t="s">
        <v>172</v>
      </c>
      <c r="E832" s="43">
        <f t="shared" si="52"/>
        <v>72391</v>
      </c>
      <c r="F832" s="33">
        <f t="shared" si="51"/>
        <v>51708</v>
      </c>
      <c r="G832" s="43"/>
      <c r="H832" s="33">
        <v>64118</v>
      </c>
      <c r="I832" s="35">
        <v>98.231999999999999</v>
      </c>
      <c r="J832" s="33">
        <v>77562</v>
      </c>
      <c r="K832" s="43">
        <f t="shared" si="53"/>
        <v>51708</v>
      </c>
      <c r="L832" s="43"/>
      <c r="M832" s="140"/>
      <c r="O832" s="113"/>
    </row>
    <row r="833" spans="1:15" x14ac:dyDescent="0.25">
      <c r="A833" s="29" t="s">
        <v>1521</v>
      </c>
      <c r="B833" s="28" t="s">
        <v>1522</v>
      </c>
      <c r="C833" s="1">
        <v>69032</v>
      </c>
      <c r="D833" s="48" t="s">
        <v>172</v>
      </c>
      <c r="E833" s="43">
        <f t="shared" si="52"/>
        <v>64431</v>
      </c>
      <c r="F833" s="33">
        <f t="shared" si="51"/>
        <v>46022</v>
      </c>
      <c r="G833" s="43"/>
      <c r="H833" s="33">
        <v>57067</v>
      </c>
      <c r="I833" s="35">
        <v>104.19</v>
      </c>
      <c r="J833" s="33">
        <v>69033</v>
      </c>
      <c r="K833" s="43">
        <f t="shared" si="53"/>
        <v>46022</v>
      </c>
      <c r="L833" s="43"/>
      <c r="M833" s="140"/>
      <c r="O833" s="113"/>
    </row>
    <row r="834" spans="1:15" ht="15.75" thickBot="1" x14ac:dyDescent="0.3">
      <c r="A834" s="29" t="s">
        <v>1523</v>
      </c>
      <c r="B834" s="28" t="s">
        <v>1524</v>
      </c>
      <c r="C834" s="1">
        <v>93889</v>
      </c>
      <c r="D834" s="48" t="s">
        <v>172</v>
      </c>
      <c r="E834" s="43">
        <f t="shared" si="52"/>
        <v>87630</v>
      </c>
      <c r="F834" s="33">
        <f t="shared" si="51"/>
        <v>62593</v>
      </c>
      <c r="G834" s="43"/>
      <c r="H834" s="33">
        <v>77615</v>
      </c>
      <c r="I834" s="35">
        <v>104.19</v>
      </c>
      <c r="J834" s="33">
        <v>93889</v>
      </c>
      <c r="K834" s="43">
        <f t="shared" si="53"/>
        <v>62593</v>
      </c>
      <c r="L834" s="43"/>
      <c r="M834" s="140"/>
      <c r="O834" s="113"/>
    </row>
    <row r="835" spans="1:15" x14ac:dyDescent="0.25">
      <c r="A835" s="35"/>
      <c r="B835" s="64"/>
      <c r="D835" s="31" t="s">
        <v>1444</v>
      </c>
      <c r="E835" s="43" t="str">
        <f t="shared" si="52"/>
        <v/>
      </c>
      <c r="F835" s="33" t="str">
        <f t="shared" si="51"/>
        <v/>
      </c>
      <c r="G835" s="43"/>
      <c r="H835" s="71" t="s">
        <v>1445</v>
      </c>
      <c r="J835" s="114" t="s">
        <v>159</v>
      </c>
      <c r="K835" s="43"/>
      <c r="L835" s="43"/>
      <c r="M835" s="140"/>
      <c r="O835" s="113"/>
    </row>
    <row r="836" spans="1:15" x14ac:dyDescent="0.25">
      <c r="A836" s="29" t="s">
        <v>159</v>
      </c>
      <c r="B836" s="37" t="s">
        <v>1446</v>
      </c>
      <c r="E836" s="43" t="str">
        <f t="shared" si="52"/>
        <v/>
      </c>
      <c r="F836" s="33" t="str">
        <f t="shared" si="51"/>
        <v/>
      </c>
      <c r="G836" s="43"/>
      <c r="H836" s="49"/>
      <c r="J836" s="114" t="s">
        <v>159</v>
      </c>
      <c r="K836" s="43"/>
      <c r="L836" s="43"/>
      <c r="M836" s="140"/>
      <c r="O836" s="113"/>
    </row>
    <row r="837" spans="1:15" x14ac:dyDescent="0.25">
      <c r="A837" s="29" t="s">
        <v>159</v>
      </c>
      <c r="B837" s="38" t="s">
        <v>1447</v>
      </c>
      <c r="D837" s="31"/>
      <c r="E837" s="43" t="str">
        <f t="shared" si="52"/>
        <v/>
      </c>
      <c r="F837" s="33" t="str">
        <f t="shared" si="51"/>
        <v/>
      </c>
      <c r="G837" s="43"/>
      <c r="H837" s="55" t="s">
        <v>241</v>
      </c>
      <c r="I837" s="35" t="s">
        <v>242</v>
      </c>
      <c r="J837" s="114" t="s">
        <v>159</v>
      </c>
      <c r="K837" s="43"/>
      <c r="L837" s="43"/>
      <c r="M837" s="140"/>
      <c r="O837" s="113"/>
    </row>
    <row r="838" spans="1:15" x14ac:dyDescent="0.25">
      <c r="A838" s="23" t="s">
        <v>73</v>
      </c>
      <c r="B838" s="38" t="s">
        <v>1448</v>
      </c>
      <c r="D838" s="31" t="s">
        <v>243</v>
      </c>
      <c r="E838" s="43" t="str">
        <f t="shared" si="52"/>
        <v/>
      </c>
      <c r="F838" s="33" t="str">
        <f t="shared" ref="F838:F901" si="54">IF(K838=0,"",K838)</f>
        <v/>
      </c>
      <c r="G838" s="43"/>
      <c r="H838" s="55" t="s">
        <v>244</v>
      </c>
      <c r="I838" s="35" t="s">
        <v>245</v>
      </c>
      <c r="J838" s="114" t="s">
        <v>159</v>
      </c>
      <c r="K838" s="43"/>
      <c r="L838" s="43"/>
      <c r="M838" s="140"/>
      <c r="O838" s="113"/>
    </row>
    <row r="839" spans="1:15" x14ac:dyDescent="0.25">
      <c r="A839" s="29" t="s">
        <v>1525</v>
      </c>
      <c r="B839" s="28" t="s">
        <v>1526</v>
      </c>
      <c r="C839" s="1">
        <v>52497</v>
      </c>
      <c r="D839" s="48" t="s">
        <v>172</v>
      </c>
      <c r="E839" s="43">
        <f t="shared" ref="E839:E902" si="55">IF(K839&lt;=0,"",K839*E$2)</f>
        <v>48997</v>
      </c>
      <c r="F839" s="33">
        <f t="shared" si="54"/>
        <v>34998</v>
      </c>
      <c r="G839" s="43"/>
      <c r="H839" s="33">
        <v>43398</v>
      </c>
      <c r="I839" s="35">
        <v>121</v>
      </c>
      <c r="J839" s="33">
        <v>52498</v>
      </c>
      <c r="K839" s="43">
        <f t="shared" ref="K839:K846" si="56">H839/1.24</f>
        <v>34998</v>
      </c>
      <c r="L839" s="43"/>
      <c r="M839" s="140"/>
      <c r="O839" s="113"/>
    </row>
    <row r="840" spans="1:15" x14ac:dyDescent="0.25">
      <c r="A840" s="29" t="s">
        <v>1527</v>
      </c>
      <c r="B840" s="28" t="s">
        <v>1528</v>
      </c>
      <c r="C840" s="1">
        <v>93070</v>
      </c>
      <c r="D840" s="48" t="s">
        <v>172</v>
      </c>
      <c r="E840" s="43">
        <f t="shared" si="55"/>
        <v>86866</v>
      </c>
      <c r="F840" s="33">
        <f t="shared" si="54"/>
        <v>62047</v>
      </c>
      <c r="G840" s="43"/>
      <c r="H840" s="33">
        <v>76938</v>
      </c>
      <c r="I840" s="35">
        <v>123</v>
      </c>
      <c r="J840" s="33">
        <v>93070</v>
      </c>
      <c r="K840" s="43">
        <f t="shared" si="56"/>
        <v>62047</v>
      </c>
      <c r="L840" s="43"/>
      <c r="M840" s="140"/>
      <c r="O840" s="113"/>
    </row>
    <row r="841" spans="1:15" x14ac:dyDescent="0.25">
      <c r="A841" s="29" t="s">
        <v>1529</v>
      </c>
      <c r="B841" s="28" t="s">
        <v>1530</v>
      </c>
      <c r="C841" s="1">
        <v>107691</v>
      </c>
      <c r="D841" s="48" t="s">
        <v>172</v>
      </c>
      <c r="E841" s="43">
        <f t="shared" si="55"/>
        <v>100512</v>
      </c>
      <c r="F841" s="33">
        <f t="shared" si="54"/>
        <v>71794</v>
      </c>
      <c r="G841" s="43"/>
      <c r="H841" s="33">
        <v>89025</v>
      </c>
      <c r="I841" s="35">
        <v>141</v>
      </c>
      <c r="J841" s="33">
        <v>107692</v>
      </c>
      <c r="K841" s="43">
        <f t="shared" si="56"/>
        <v>71794</v>
      </c>
      <c r="L841" s="43"/>
      <c r="M841" s="140"/>
      <c r="O841" s="113"/>
    </row>
    <row r="842" spans="1:15" x14ac:dyDescent="0.25">
      <c r="A842" s="29" t="s">
        <v>1531</v>
      </c>
      <c r="B842" s="28" t="s">
        <v>1532</v>
      </c>
      <c r="C842" s="1">
        <v>148568</v>
      </c>
      <c r="D842" s="48" t="s">
        <v>172</v>
      </c>
      <c r="E842" s="43">
        <f t="shared" si="55"/>
        <v>138664</v>
      </c>
      <c r="F842" s="33">
        <f t="shared" si="54"/>
        <v>99046</v>
      </c>
      <c r="G842" s="43"/>
      <c r="H842" s="33">
        <v>122817</v>
      </c>
      <c r="I842" s="35">
        <v>182</v>
      </c>
      <c r="J842" s="33">
        <v>148569</v>
      </c>
      <c r="K842" s="43">
        <f t="shared" si="56"/>
        <v>99046</v>
      </c>
      <c r="L842" s="43"/>
      <c r="M842" s="140"/>
      <c r="O842" s="113"/>
    </row>
    <row r="843" spans="1:15" x14ac:dyDescent="0.25">
      <c r="A843" s="29" t="s">
        <v>1533</v>
      </c>
      <c r="B843" s="28" t="s">
        <v>1534</v>
      </c>
      <c r="C843" s="1">
        <v>167710</v>
      </c>
      <c r="D843" s="48" t="s">
        <v>172</v>
      </c>
      <c r="E843" s="43">
        <f t="shared" si="55"/>
        <v>156530</v>
      </c>
      <c r="F843" s="33">
        <f t="shared" si="54"/>
        <v>111807</v>
      </c>
      <c r="G843" s="43"/>
      <c r="H843" s="33">
        <v>138641</v>
      </c>
      <c r="I843" s="35">
        <v>204</v>
      </c>
      <c r="J843" s="33">
        <v>167711</v>
      </c>
      <c r="K843" s="43">
        <f t="shared" si="56"/>
        <v>111807</v>
      </c>
      <c r="L843" s="43"/>
      <c r="M843" s="140"/>
      <c r="O843" s="113"/>
    </row>
    <row r="844" spans="1:15" x14ac:dyDescent="0.25">
      <c r="A844" s="29" t="s">
        <v>1535</v>
      </c>
      <c r="B844" s="28" t="s">
        <v>1536</v>
      </c>
      <c r="C844" s="1">
        <v>225526</v>
      </c>
      <c r="D844" s="48" t="s">
        <v>172</v>
      </c>
      <c r="E844" s="43">
        <f t="shared" si="55"/>
        <v>210491</v>
      </c>
      <c r="F844" s="33">
        <f t="shared" si="54"/>
        <v>150351</v>
      </c>
      <c r="G844" s="43"/>
      <c r="H844" s="33">
        <v>186435</v>
      </c>
      <c r="I844" s="35">
        <v>251</v>
      </c>
      <c r="J844" s="33">
        <v>225526</v>
      </c>
      <c r="K844" s="43">
        <f t="shared" si="56"/>
        <v>150351</v>
      </c>
      <c r="L844" s="43"/>
      <c r="M844" s="140"/>
      <c r="O844" s="113"/>
    </row>
    <row r="845" spans="1:15" x14ac:dyDescent="0.25">
      <c r="A845" s="29" t="s">
        <v>1537</v>
      </c>
      <c r="B845" s="28" t="s">
        <v>1538</v>
      </c>
      <c r="C845" s="1">
        <v>15650</v>
      </c>
      <c r="D845" s="48" t="s">
        <v>172</v>
      </c>
      <c r="E845" s="43">
        <f t="shared" si="55"/>
        <v>14608</v>
      </c>
      <c r="F845" s="33">
        <f t="shared" si="54"/>
        <v>10434</v>
      </c>
      <c r="G845" s="43"/>
      <c r="H845" s="33">
        <v>12938</v>
      </c>
      <c r="I845" s="35">
        <v>17.2</v>
      </c>
      <c r="J845" s="33">
        <v>15651</v>
      </c>
      <c r="K845" s="43">
        <f t="shared" si="56"/>
        <v>10434</v>
      </c>
      <c r="L845" s="43"/>
      <c r="M845" s="140"/>
      <c r="O845" s="113"/>
    </row>
    <row r="846" spans="1:15" x14ac:dyDescent="0.25">
      <c r="A846" s="29" t="s">
        <v>1539</v>
      </c>
      <c r="B846" s="28" t="s">
        <v>1540</v>
      </c>
      <c r="C846" s="1">
        <v>6818</v>
      </c>
      <c r="D846" s="48" t="s">
        <v>172</v>
      </c>
      <c r="E846" s="43">
        <f t="shared" si="55"/>
        <v>6364</v>
      </c>
      <c r="F846" s="33">
        <f t="shared" si="54"/>
        <v>4546</v>
      </c>
      <c r="G846" s="43"/>
      <c r="H846" s="33">
        <v>5637</v>
      </c>
      <c r="I846" s="35">
        <v>30.8</v>
      </c>
      <c r="J846" s="33">
        <v>6819</v>
      </c>
      <c r="K846" s="43">
        <f t="shared" si="56"/>
        <v>4546</v>
      </c>
      <c r="L846" s="43"/>
      <c r="M846" s="140"/>
      <c r="O846" s="113"/>
    </row>
    <row r="847" spans="1:15" ht="15.75" thickBot="1" x14ac:dyDescent="0.3">
      <c r="A847" s="35"/>
      <c r="B847" s="48"/>
      <c r="D847" s="31"/>
      <c r="E847" s="43" t="str">
        <f t="shared" si="55"/>
        <v/>
      </c>
      <c r="F847" s="33" t="str">
        <f t="shared" si="54"/>
        <v/>
      </c>
      <c r="G847" s="43"/>
      <c r="H847" s="56"/>
      <c r="J847" s="33" t="s">
        <v>159</v>
      </c>
      <c r="K847" s="43"/>
      <c r="L847" s="43"/>
      <c r="M847" s="140"/>
      <c r="O847" s="113"/>
    </row>
    <row r="848" spans="1:15" x14ac:dyDescent="0.25">
      <c r="A848" s="29" t="s">
        <v>159</v>
      </c>
      <c r="B848" s="50"/>
      <c r="D848" s="31" t="s">
        <v>160</v>
      </c>
      <c r="E848" s="43" t="str">
        <f t="shared" si="55"/>
        <v/>
      </c>
      <c r="F848" s="33" t="str">
        <f t="shared" si="54"/>
        <v/>
      </c>
      <c r="G848" s="43"/>
      <c r="H848" s="62" t="s">
        <v>731</v>
      </c>
      <c r="I848" s="35" t="s">
        <v>732</v>
      </c>
      <c r="J848" s="114" t="s">
        <v>159</v>
      </c>
      <c r="K848" s="43"/>
      <c r="L848" s="43"/>
      <c r="M848" s="140"/>
      <c r="O848" s="113"/>
    </row>
    <row r="849" spans="1:15" x14ac:dyDescent="0.25">
      <c r="A849" s="29" t="s">
        <v>159</v>
      </c>
      <c r="B849" s="37" t="s">
        <v>1541</v>
      </c>
      <c r="D849" s="31" t="s">
        <v>163</v>
      </c>
      <c r="E849" s="43" t="str">
        <f t="shared" si="55"/>
        <v/>
      </c>
      <c r="F849" s="33" t="str">
        <f t="shared" si="54"/>
        <v/>
      </c>
      <c r="G849" s="43"/>
      <c r="H849" s="45" t="s">
        <v>961</v>
      </c>
      <c r="I849" s="35" t="s">
        <v>735</v>
      </c>
      <c r="J849" s="114" t="s">
        <v>159</v>
      </c>
      <c r="K849" s="43"/>
      <c r="L849" s="43"/>
      <c r="M849" s="140"/>
      <c r="O849" s="113"/>
    </row>
    <row r="850" spans="1:15" x14ac:dyDescent="0.25">
      <c r="A850" s="29" t="s">
        <v>159</v>
      </c>
      <c r="B850" s="38" t="s">
        <v>1542</v>
      </c>
      <c r="D850" s="31"/>
      <c r="E850" s="43" t="str">
        <f t="shared" si="55"/>
        <v/>
      </c>
      <c r="F850" s="33" t="str">
        <f t="shared" si="54"/>
        <v/>
      </c>
      <c r="G850" s="43"/>
      <c r="H850" s="55" t="s">
        <v>241</v>
      </c>
      <c r="I850" s="35" t="s">
        <v>242</v>
      </c>
      <c r="J850" s="114" t="s">
        <v>159</v>
      </c>
      <c r="K850" s="43"/>
      <c r="L850" s="43"/>
      <c r="M850" s="140"/>
      <c r="O850" s="113"/>
    </row>
    <row r="851" spans="1:15" x14ac:dyDescent="0.25">
      <c r="A851" s="23" t="s">
        <v>73</v>
      </c>
      <c r="B851" s="38"/>
      <c r="D851" s="31" t="s">
        <v>243</v>
      </c>
      <c r="E851" s="43" t="str">
        <f t="shared" si="55"/>
        <v/>
      </c>
      <c r="F851" s="33" t="str">
        <f t="shared" si="54"/>
        <v/>
      </c>
      <c r="G851" s="43"/>
      <c r="H851" s="55" t="s">
        <v>244</v>
      </c>
      <c r="I851" s="35" t="s">
        <v>245</v>
      </c>
      <c r="J851" s="114" t="s">
        <v>159</v>
      </c>
      <c r="K851" s="43"/>
      <c r="L851" s="43"/>
      <c r="M851" s="140"/>
      <c r="O851" s="113"/>
    </row>
    <row r="852" spans="1:15" x14ac:dyDescent="0.25">
      <c r="A852" s="29" t="s">
        <v>1543</v>
      </c>
      <c r="B852" s="28" t="s">
        <v>1544</v>
      </c>
      <c r="C852" s="1">
        <v>561</v>
      </c>
      <c r="D852" s="48" t="s">
        <v>172</v>
      </c>
      <c r="E852" s="43">
        <f t="shared" si="55"/>
        <v>524</v>
      </c>
      <c r="F852" s="33">
        <f t="shared" si="54"/>
        <v>374</v>
      </c>
      <c r="G852" s="43"/>
      <c r="H852" s="33">
        <v>464</v>
      </c>
      <c r="I852" s="35">
        <v>1.33</v>
      </c>
      <c r="J852" s="33">
        <v>561</v>
      </c>
      <c r="K852" s="43">
        <f t="shared" ref="K852:K875" si="57">H852/1.24</f>
        <v>374</v>
      </c>
      <c r="L852" s="43"/>
      <c r="M852" s="140"/>
      <c r="O852" s="113"/>
    </row>
    <row r="853" spans="1:15" x14ac:dyDescent="0.25">
      <c r="A853" s="29" t="s">
        <v>1545</v>
      </c>
      <c r="B853" s="28" t="s">
        <v>1546</v>
      </c>
      <c r="C853" s="1">
        <v>641</v>
      </c>
      <c r="D853" s="48" t="s">
        <v>172</v>
      </c>
      <c r="E853" s="43">
        <f t="shared" si="55"/>
        <v>598</v>
      </c>
      <c r="F853" s="33">
        <f t="shared" si="54"/>
        <v>427</v>
      </c>
      <c r="G853" s="43"/>
      <c r="H853" s="33">
        <v>530</v>
      </c>
      <c r="I853" s="35">
        <v>2.16</v>
      </c>
      <c r="J853" s="33">
        <v>641</v>
      </c>
      <c r="K853" s="43">
        <f t="shared" si="57"/>
        <v>427</v>
      </c>
      <c r="L853" s="43"/>
      <c r="M853" s="140"/>
      <c r="O853" s="113"/>
    </row>
    <row r="854" spans="1:15" x14ac:dyDescent="0.25">
      <c r="A854" s="29" t="s">
        <v>1547</v>
      </c>
      <c r="B854" s="28" t="s">
        <v>1548</v>
      </c>
      <c r="C854" s="1">
        <v>1876</v>
      </c>
      <c r="D854" s="48" t="s">
        <v>172</v>
      </c>
      <c r="E854" s="43">
        <f t="shared" si="55"/>
        <v>1751</v>
      </c>
      <c r="F854" s="33">
        <f t="shared" si="54"/>
        <v>1251</v>
      </c>
      <c r="G854" s="43"/>
      <c r="H854" s="33">
        <v>1551</v>
      </c>
      <c r="I854" s="35">
        <v>2.3330000000000002</v>
      </c>
      <c r="J854" s="33">
        <v>1876</v>
      </c>
      <c r="K854" s="43">
        <f t="shared" si="57"/>
        <v>1251</v>
      </c>
      <c r="L854" s="43"/>
      <c r="M854" s="140"/>
      <c r="O854" s="113"/>
    </row>
    <row r="855" spans="1:15" x14ac:dyDescent="0.25">
      <c r="A855" s="29" t="s">
        <v>1549</v>
      </c>
      <c r="B855" s="28" t="s">
        <v>1550</v>
      </c>
      <c r="C855" s="1">
        <v>891</v>
      </c>
      <c r="D855" s="48" t="s">
        <v>172</v>
      </c>
      <c r="E855" s="43">
        <f t="shared" si="55"/>
        <v>832</v>
      </c>
      <c r="F855" s="33">
        <f t="shared" si="54"/>
        <v>594</v>
      </c>
      <c r="G855" s="43"/>
      <c r="H855" s="33">
        <v>737</v>
      </c>
      <c r="I855" s="35">
        <v>2.4</v>
      </c>
      <c r="J855" s="33">
        <v>892</v>
      </c>
      <c r="K855" s="43">
        <f t="shared" si="57"/>
        <v>594</v>
      </c>
      <c r="L855" s="43"/>
      <c r="M855" s="140"/>
      <c r="O855" s="113"/>
    </row>
    <row r="856" spans="1:15" x14ac:dyDescent="0.25">
      <c r="A856" s="29" t="s">
        <v>1551</v>
      </c>
      <c r="B856" s="28" t="s">
        <v>1552</v>
      </c>
      <c r="C856" s="1">
        <v>620</v>
      </c>
      <c r="D856" s="48" t="s">
        <v>172</v>
      </c>
      <c r="E856" s="43">
        <f t="shared" si="55"/>
        <v>580</v>
      </c>
      <c r="F856" s="33">
        <f t="shared" si="54"/>
        <v>414</v>
      </c>
      <c r="G856" s="43"/>
      <c r="H856" s="33">
        <v>513</v>
      </c>
      <c r="I856" s="35">
        <v>1.92</v>
      </c>
      <c r="J856" s="33">
        <v>621</v>
      </c>
      <c r="K856" s="43">
        <f t="shared" si="57"/>
        <v>414</v>
      </c>
      <c r="L856" s="43"/>
      <c r="M856" s="140"/>
      <c r="O856" s="113"/>
    </row>
    <row r="857" spans="1:15" x14ac:dyDescent="0.25">
      <c r="A857" s="29" t="s">
        <v>1553</v>
      </c>
      <c r="B857" s="28" t="s">
        <v>1554</v>
      </c>
      <c r="C857" s="1">
        <v>1024</v>
      </c>
      <c r="D857" s="48" t="s">
        <v>172</v>
      </c>
      <c r="E857" s="43">
        <f t="shared" si="55"/>
        <v>956</v>
      </c>
      <c r="F857" s="33">
        <f t="shared" si="54"/>
        <v>683</v>
      </c>
      <c r="G857" s="43"/>
      <c r="H857" s="33">
        <v>847</v>
      </c>
      <c r="I857" s="35">
        <v>1.84</v>
      </c>
      <c r="J857" s="33">
        <v>1025</v>
      </c>
      <c r="K857" s="43">
        <f t="shared" si="57"/>
        <v>683</v>
      </c>
      <c r="L857" s="43"/>
      <c r="M857" s="140"/>
      <c r="O857" s="113"/>
    </row>
    <row r="858" spans="1:15" x14ac:dyDescent="0.25">
      <c r="A858" s="29" t="s">
        <v>1555</v>
      </c>
      <c r="B858" s="28" t="s">
        <v>1556</v>
      </c>
      <c r="C858" s="1">
        <v>927</v>
      </c>
      <c r="D858" s="48" t="s">
        <v>172</v>
      </c>
      <c r="E858" s="43">
        <f t="shared" si="55"/>
        <v>867</v>
      </c>
      <c r="F858" s="33">
        <f t="shared" si="54"/>
        <v>619</v>
      </c>
      <c r="G858" s="43"/>
      <c r="H858" s="33">
        <v>767</v>
      </c>
      <c r="I858" s="35">
        <v>2.64</v>
      </c>
      <c r="J858" s="33">
        <v>928</v>
      </c>
      <c r="K858" s="43">
        <f t="shared" si="57"/>
        <v>619</v>
      </c>
      <c r="L858" s="43"/>
      <c r="M858" s="140"/>
      <c r="O858" s="113"/>
    </row>
    <row r="859" spans="1:15" x14ac:dyDescent="0.25">
      <c r="A859" s="29" t="s">
        <v>1557</v>
      </c>
      <c r="B859" s="28" t="s">
        <v>1558</v>
      </c>
      <c r="C859" s="1">
        <v>2117</v>
      </c>
      <c r="D859" s="48" t="s">
        <v>172</v>
      </c>
      <c r="E859" s="43">
        <f t="shared" si="55"/>
        <v>1193</v>
      </c>
      <c r="F859" s="33">
        <f t="shared" si="54"/>
        <v>852</v>
      </c>
      <c r="G859" s="43"/>
      <c r="H859" s="33">
        <v>1057</v>
      </c>
      <c r="I859" s="35">
        <v>3.37</v>
      </c>
      <c r="J859" s="33">
        <v>1279</v>
      </c>
      <c r="K859" s="43">
        <f t="shared" si="57"/>
        <v>852</v>
      </c>
      <c r="L859" s="43"/>
      <c r="M859" s="140"/>
      <c r="O859" s="113"/>
    </row>
    <row r="860" spans="1:15" x14ac:dyDescent="0.25">
      <c r="A860" s="29" t="s">
        <v>1559</v>
      </c>
      <c r="B860" s="28" t="s">
        <v>1560</v>
      </c>
      <c r="C860" s="1">
        <v>1237</v>
      </c>
      <c r="D860" s="48" t="s">
        <v>172</v>
      </c>
      <c r="E860" s="43">
        <f t="shared" si="55"/>
        <v>1155</v>
      </c>
      <c r="F860" s="33">
        <f t="shared" si="54"/>
        <v>825</v>
      </c>
      <c r="G860" s="43"/>
      <c r="H860" s="33">
        <v>1023</v>
      </c>
      <c r="I860" s="35">
        <v>3.12</v>
      </c>
      <c r="J860" s="33">
        <v>1238</v>
      </c>
      <c r="K860" s="43">
        <f t="shared" si="57"/>
        <v>825</v>
      </c>
      <c r="L860" s="43"/>
      <c r="M860" s="140"/>
      <c r="O860" s="113"/>
    </row>
    <row r="861" spans="1:15" x14ac:dyDescent="0.25">
      <c r="A861" s="29" t="s">
        <v>1561</v>
      </c>
      <c r="B861" s="28" t="s">
        <v>1562</v>
      </c>
      <c r="C861" s="1">
        <v>1432</v>
      </c>
      <c r="D861" s="48" t="s">
        <v>172</v>
      </c>
      <c r="E861" s="43">
        <f t="shared" si="55"/>
        <v>1337</v>
      </c>
      <c r="F861" s="33">
        <f t="shared" si="54"/>
        <v>955</v>
      </c>
      <c r="G861" s="43"/>
      <c r="H861" s="33">
        <v>1184</v>
      </c>
      <c r="I861" s="35">
        <v>4.0599999999999996</v>
      </c>
      <c r="J861" s="33">
        <v>1432</v>
      </c>
      <c r="K861" s="43">
        <f t="shared" si="57"/>
        <v>955</v>
      </c>
      <c r="L861" s="43"/>
      <c r="M861" s="140"/>
      <c r="O861" s="113"/>
    </row>
    <row r="862" spans="1:15" x14ac:dyDescent="0.25">
      <c r="A862" s="29" t="s">
        <v>1563</v>
      </c>
      <c r="B862" s="28" t="s">
        <v>1564</v>
      </c>
      <c r="C862" s="1">
        <v>1733</v>
      </c>
      <c r="D862" s="48" t="s">
        <v>172</v>
      </c>
      <c r="E862" s="43">
        <f t="shared" si="55"/>
        <v>1618</v>
      </c>
      <c r="F862" s="33">
        <f t="shared" si="54"/>
        <v>1156</v>
      </c>
      <c r="G862" s="43"/>
      <c r="H862" s="33">
        <v>1433</v>
      </c>
      <c r="I862" s="35">
        <v>5.3</v>
      </c>
      <c r="J862" s="33">
        <v>1733</v>
      </c>
      <c r="K862" s="43">
        <f t="shared" si="57"/>
        <v>1156</v>
      </c>
      <c r="L862" s="43"/>
      <c r="M862" s="140"/>
      <c r="O862" s="113"/>
    </row>
    <row r="863" spans="1:15" x14ac:dyDescent="0.25">
      <c r="A863" s="29" t="s">
        <v>1565</v>
      </c>
      <c r="B863" s="28" t="s">
        <v>1566</v>
      </c>
      <c r="C863" s="1">
        <v>1977</v>
      </c>
      <c r="D863" s="48" t="s">
        <v>172</v>
      </c>
      <c r="E863" s="43">
        <f t="shared" si="55"/>
        <v>1847</v>
      </c>
      <c r="F863" s="33">
        <f t="shared" si="54"/>
        <v>1319</v>
      </c>
      <c r="G863" s="43"/>
      <c r="H863" s="33">
        <v>1635</v>
      </c>
      <c r="I863" s="35">
        <v>6.54</v>
      </c>
      <c r="J863" s="33">
        <v>1978</v>
      </c>
      <c r="K863" s="43">
        <f t="shared" si="57"/>
        <v>1319</v>
      </c>
      <c r="L863" s="43"/>
      <c r="M863" s="140"/>
      <c r="O863" s="113"/>
    </row>
    <row r="864" spans="1:15" x14ac:dyDescent="0.25">
      <c r="A864" s="29" t="s">
        <v>1567</v>
      </c>
      <c r="B864" s="28" t="s">
        <v>1568</v>
      </c>
      <c r="C864" s="1">
        <v>1614</v>
      </c>
      <c r="D864" s="48" t="s">
        <v>172</v>
      </c>
      <c r="E864" s="43">
        <f t="shared" si="55"/>
        <v>1508</v>
      </c>
      <c r="F864" s="33">
        <f t="shared" si="54"/>
        <v>1077</v>
      </c>
      <c r="G864" s="43"/>
      <c r="H864" s="33">
        <v>1335</v>
      </c>
      <c r="I864" s="35">
        <v>4.5599999999999996</v>
      </c>
      <c r="J864" s="33">
        <v>1615</v>
      </c>
      <c r="K864" s="43">
        <f t="shared" si="57"/>
        <v>1077</v>
      </c>
      <c r="L864" s="43"/>
      <c r="M864" s="140"/>
      <c r="O864" s="113"/>
    </row>
    <row r="865" spans="1:15" x14ac:dyDescent="0.25">
      <c r="A865" s="29" t="s">
        <v>1569</v>
      </c>
      <c r="B865" s="28" t="s">
        <v>1570</v>
      </c>
      <c r="C865" s="1">
        <v>1894</v>
      </c>
      <c r="D865" s="48" t="s">
        <v>172</v>
      </c>
      <c r="E865" s="43">
        <f t="shared" si="55"/>
        <v>1768</v>
      </c>
      <c r="F865" s="33">
        <f t="shared" si="54"/>
        <v>1263</v>
      </c>
      <c r="G865" s="43"/>
      <c r="H865" s="33">
        <v>1566</v>
      </c>
      <c r="I865" s="35">
        <v>5.76</v>
      </c>
      <c r="J865" s="33">
        <v>1894</v>
      </c>
      <c r="K865" s="43">
        <f t="shared" si="57"/>
        <v>1263</v>
      </c>
      <c r="L865" s="43"/>
      <c r="M865" s="140"/>
      <c r="O865" s="113"/>
    </row>
    <row r="866" spans="1:15" x14ac:dyDescent="0.25">
      <c r="A866" s="29" t="s">
        <v>1571</v>
      </c>
      <c r="B866" s="28" t="s">
        <v>1572</v>
      </c>
      <c r="C866" s="1">
        <v>2229</v>
      </c>
      <c r="D866" s="48" t="s">
        <v>172</v>
      </c>
      <c r="E866" s="43">
        <f t="shared" si="55"/>
        <v>2080</v>
      </c>
      <c r="F866" s="33">
        <f t="shared" si="54"/>
        <v>1486</v>
      </c>
      <c r="G866" s="43"/>
      <c r="H866" s="33">
        <v>1843</v>
      </c>
      <c r="I866" s="35">
        <v>7.34</v>
      </c>
      <c r="J866" s="33">
        <v>2229</v>
      </c>
      <c r="K866" s="43">
        <f t="shared" si="57"/>
        <v>1486</v>
      </c>
      <c r="L866" s="43"/>
      <c r="M866" s="140"/>
      <c r="O866" s="113"/>
    </row>
    <row r="867" spans="1:15" x14ac:dyDescent="0.25">
      <c r="A867" s="29" t="s">
        <v>1573</v>
      </c>
      <c r="B867" s="28" t="s">
        <v>1574</v>
      </c>
      <c r="C867" s="1">
        <v>2262</v>
      </c>
      <c r="D867" s="48" t="s">
        <v>172</v>
      </c>
      <c r="E867" s="43">
        <f t="shared" si="55"/>
        <v>2111</v>
      </c>
      <c r="F867" s="33">
        <f t="shared" si="54"/>
        <v>1508</v>
      </c>
      <c r="G867" s="43"/>
      <c r="H867" s="33">
        <v>1870</v>
      </c>
      <c r="I867" s="35">
        <v>6.62</v>
      </c>
      <c r="J867" s="33">
        <v>2262</v>
      </c>
      <c r="K867" s="43">
        <f t="shared" si="57"/>
        <v>1508</v>
      </c>
      <c r="L867" s="43"/>
      <c r="M867" s="140"/>
      <c r="O867" s="113"/>
    </row>
    <row r="868" spans="1:15" x14ac:dyDescent="0.25">
      <c r="A868" s="29" t="s">
        <v>1575</v>
      </c>
      <c r="B868" s="28" t="s">
        <v>1576</v>
      </c>
      <c r="C868" s="1">
        <v>2488</v>
      </c>
      <c r="D868" s="48" t="s">
        <v>172</v>
      </c>
      <c r="E868" s="43">
        <f t="shared" si="55"/>
        <v>2323</v>
      </c>
      <c r="F868" s="33">
        <f t="shared" si="54"/>
        <v>1659</v>
      </c>
      <c r="G868" s="43"/>
      <c r="H868" s="33">
        <v>2057</v>
      </c>
      <c r="I868" s="35">
        <v>7.13</v>
      </c>
      <c r="J868" s="33">
        <v>2488</v>
      </c>
      <c r="K868" s="43">
        <f t="shared" si="57"/>
        <v>1659</v>
      </c>
      <c r="L868" s="43"/>
      <c r="M868" s="140"/>
      <c r="O868" s="113"/>
    </row>
    <row r="869" spans="1:15" x14ac:dyDescent="0.25">
      <c r="A869" s="29" t="s">
        <v>1577</v>
      </c>
      <c r="B869" s="28" t="s">
        <v>1578</v>
      </c>
      <c r="C869" s="1">
        <v>3555</v>
      </c>
      <c r="D869" s="48" t="s">
        <v>172</v>
      </c>
      <c r="E869" s="43">
        <f t="shared" si="55"/>
        <v>3318</v>
      </c>
      <c r="F869" s="33">
        <f t="shared" si="54"/>
        <v>2370</v>
      </c>
      <c r="G869" s="43"/>
      <c r="H869" s="33">
        <v>2939</v>
      </c>
      <c r="I869" s="35">
        <v>10.38</v>
      </c>
      <c r="J869" s="33">
        <v>3555</v>
      </c>
      <c r="K869" s="43">
        <f t="shared" si="57"/>
        <v>2370</v>
      </c>
      <c r="L869" s="43"/>
      <c r="M869" s="140"/>
      <c r="O869" s="113"/>
    </row>
    <row r="870" spans="1:15" x14ac:dyDescent="0.25">
      <c r="A870" s="29" t="s">
        <v>1579</v>
      </c>
      <c r="B870" s="28" t="s">
        <v>1580</v>
      </c>
      <c r="C870" s="1">
        <v>3502</v>
      </c>
      <c r="D870" s="48" t="s">
        <v>172</v>
      </c>
      <c r="E870" s="43">
        <f t="shared" si="55"/>
        <v>3269</v>
      </c>
      <c r="F870" s="33">
        <f t="shared" si="54"/>
        <v>2335</v>
      </c>
      <c r="G870" s="43"/>
      <c r="H870" s="33">
        <v>2895</v>
      </c>
      <c r="I870" s="35">
        <v>7.98</v>
      </c>
      <c r="J870" s="33">
        <v>3502</v>
      </c>
      <c r="K870" s="43">
        <f t="shared" si="57"/>
        <v>2335</v>
      </c>
      <c r="L870" s="43"/>
      <c r="M870" s="140"/>
      <c r="O870" s="113"/>
    </row>
    <row r="871" spans="1:15" x14ac:dyDescent="0.25">
      <c r="A871" s="29" t="s">
        <v>1581</v>
      </c>
      <c r="B871" s="28" t="s">
        <v>1582</v>
      </c>
      <c r="C871" s="1">
        <v>3511</v>
      </c>
      <c r="D871" s="48" t="s">
        <v>172</v>
      </c>
      <c r="E871" s="43">
        <f t="shared" si="55"/>
        <v>3277</v>
      </c>
      <c r="F871" s="33">
        <f t="shared" si="54"/>
        <v>2341</v>
      </c>
      <c r="G871" s="43"/>
      <c r="H871" s="33">
        <v>2903</v>
      </c>
      <c r="I871" s="35">
        <v>11.32</v>
      </c>
      <c r="J871" s="33">
        <v>3512</v>
      </c>
      <c r="K871" s="43">
        <f t="shared" si="57"/>
        <v>2341</v>
      </c>
      <c r="L871" s="43"/>
      <c r="M871" s="140"/>
      <c r="O871" s="113"/>
    </row>
    <row r="872" spans="1:15" x14ac:dyDescent="0.25">
      <c r="A872" s="29" t="s">
        <v>1583</v>
      </c>
      <c r="B872" s="28" t="s">
        <v>1584</v>
      </c>
      <c r="C872" s="1">
        <v>4363</v>
      </c>
      <c r="D872" s="48" t="s">
        <v>172</v>
      </c>
      <c r="E872" s="43">
        <f t="shared" si="55"/>
        <v>4073</v>
      </c>
      <c r="F872" s="33">
        <f t="shared" si="54"/>
        <v>2909</v>
      </c>
      <c r="G872" s="43"/>
      <c r="H872" s="33">
        <v>3607</v>
      </c>
      <c r="I872" s="35">
        <v>10.54</v>
      </c>
      <c r="J872" s="33">
        <v>4363</v>
      </c>
      <c r="K872" s="43">
        <f t="shared" si="57"/>
        <v>2909</v>
      </c>
      <c r="L872" s="43"/>
      <c r="M872" s="140"/>
      <c r="O872" s="113"/>
    </row>
    <row r="873" spans="1:15" x14ac:dyDescent="0.25">
      <c r="A873" s="29" t="s">
        <v>1585</v>
      </c>
      <c r="B873" s="28" t="s">
        <v>1586</v>
      </c>
      <c r="C873" s="1">
        <v>4751</v>
      </c>
      <c r="D873" s="48" t="s">
        <v>172</v>
      </c>
      <c r="E873" s="43">
        <f t="shared" si="55"/>
        <v>4435</v>
      </c>
      <c r="F873" s="33">
        <f t="shared" si="54"/>
        <v>3168</v>
      </c>
      <c r="G873" s="43"/>
      <c r="H873" s="33">
        <v>3928</v>
      </c>
      <c r="I873" s="35">
        <v>12.75</v>
      </c>
      <c r="J873" s="33">
        <v>4752</v>
      </c>
      <c r="K873" s="43">
        <f t="shared" si="57"/>
        <v>3168</v>
      </c>
      <c r="L873" s="43"/>
      <c r="M873" s="140"/>
      <c r="O873" s="113"/>
    </row>
    <row r="874" spans="1:15" x14ac:dyDescent="0.25">
      <c r="A874" s="29" t="s">
        <v>1587</v>
      </c>
      <c r="B874" s="28" t="s">
        <v>1588</v>
      </c>
      <c r="C874" s="1">
        <v>12727</v>
      </c>
      <c r="D874" s="48" t="s">
        <v>172</v>
      </c>
      <c r="E874" s="43">
        <f t="shared" si="55"/>
        <v>11879</v>
      </c>
      <c r="F874" s="33">
        <f t="shared" si="54"/>
        <v>8485</v>
      </c>
      <c r="G874" s="43"/>
      <c r="H874" s="33">
        <v>10521</v>
      </c>
      <c r="I874" s="35">
        <v>11.45</v>
      </c>
      <c r="J874" s="33">
        <v>12727</v>
      </c>
      <c r="K874" s="43">
        <f t="shared" si="57"/>
        <v>8485</v>
      </c>
      <c r="L874" s="43"/>
      <c r="M874" s="140"/>
      <c r="O874" s="113"/>
    </row>
    <row r="875" spans="1:15" x14ac:dyDescent="0.25">
      <c r="A875" s="29" t="s">
        <v>1589</v>
      </c>
      <c r="B875" s="28" t="s">
        <v>1590</v>
      </c>
      <c r="C875" s="1">
        <v>5003</v>
      </c>
      <c r="D875" s="48" t="s">
        <v>172</v>
      </c>
      <c r="E875" s="43">
        <f t="shared" si="55"/>
        <v>4669</v>
      </c>
      <c r="F875" s="33">
        <f t="shared" si="54"/>
        <v>3335</v>
      </c>
      <c r="G875" s="43"/>
      <c r="H875" s="33">
        <v>4136</v>
      </c>
      <c r="I875" s="35">
        <v>16.329999999999998</v>
      </c>
      <c r="J875" s="33">
        <v>5003</v>
      </c>
      <c r="K875" s="43">
        <f t="shared" si="57"/>
        <v>3335</v>
      </c>
      <c r="L875" s="43"/>
      <c r="M875" s="140"/>
      <c r="O875" s="113"/>
    </row>
    <row r="876" spans="1:15" x14ac:dyDescent="0.25">
      <c r="A876" s="35"/>
      <c r="B876" s="48"/>
      <c r="D876" s="31" t="s">
        <v>160</v>
      </c>
      <c r="E876" s="43" t="str">
        <f t="shared" si="55"/>
        <v/>
      </c>
      <c r="F876" s="33" t="str">
        <f t="shared" si="54"/>
        <v/>
      </c>
      <c r="G876" s="43"/>
      <c r="H876" s="62" t="s">
        <v>731</v>
      </c>
      <c r="I876" s="35" t="s">
        <v>732</v>
      </c>
      <c r="J876" s="114" t="s">
        <v>159</v>
      </c>
      <c r="K876" s="43"/>
      <c r="L876" s="43"/>
      <c r="M876" s="140"/>
      <c r="O876" s="113"/>
    </row>
    <row r="877" spans="1:15" x14ac:dyDescent="0.25">
      <c r="A877" s="29" t="s">
        <v>159</v>
      </c>
      <c r="B877" s="48"/>
      <c r="D877" s="31" t="s">
        <v>163</v>
      </c>
      <c r="E877" s="43" t="str">
        <f t="shared" si="55"/>
        <v/>
      </c>
      <c r="F877" s="33" t="str">
        <f t="shared" si="54"/>
        <v/>
      </c>
      <c r="G877" s="43"/>
      <c r="H877" s="58" t="s">
        <v>961</v>
      </c>
      <c r="I877" s="35" t="s">
        <v>735</v>
      </c>
      <c r="J877" s="114" t="s">
        <v>159</v>
      </c>
      <c r="K877" s="43"/>
      <c r="L877" s="43"/>
      <c r="M877" s="140"/>
      <c r="O877" s="113"/>
    </row>
    <row r="878" spans="1:15" s="42" customFormat="1" x14ac:dyDescent="0.25">
      <c r="A878" s="23" t="s">
        <v>159</v>
      </c>
      <c r="B878" s="72" t="s">
        <v>1591</v>
      </c>
      <c r="C878" s="115"/>
      <c r="D878" s="31" t="s">
        <v>166</v>
      </c>
      <c r="E878" s="43" t="str">
        <f t="shared" si="55"/>
        <v/>
      </c>
      <c r="F878" s="33" t="str">
        <f t="shared" si="54"/>
        <v/>
      </c>
      <c r="G878" s="43"/>
      <c r="H878" s="45" t="s">
        <v>1592</v>
      </c>
      <c r="I878" s="41"/>
      <c r="J878" s="40" t="s">
        <v>159</v>
      </c>
      <c r="K878" s="43"/>
      <c r="L878" s="43"/>
      <c r="M878" s="140"/>
      <c r="N878" s="113"/>
      <c r="O878" s="113"/>
    </row>
    <row r="879" spans="1:15" s="42" customFormat="1" x14ac:dyDescent="0.25">
      <c r="A879" s="23" t="s">
        <v>159</v>
      </c>
      <c r="B879" s="73" t="s">
        <v>1593</v>
      </c>
      <c r="C879" s="115"/>
      <c r="D879" s="31" t="s">
        <v>168</v>
      </c>
      <c r="E879" s="43" t="str">
        <f t="shared" si="55"/>
        <v/>
      </c>
      <c r="F879" s="33" t="str">
        <f t="shared" si="54"/>
        <v/>
      </c>
      <c r="G879" s="43"/>
      <c r="H879" s="46" t="s">
        <v>169</v>
      </c>
      <c r="I879" s="41"/>
      <c r="J879" s="40" t="s">
        <v>159</v>
      </c>
      <c r="K879" s="43"/>
      <c r="L879" s="43"/>
      <c r="M879" s="140"/>
      <c r="N879" s="113"/>
      <c r="O879" s="113"/>
    </row>
    <row r="880" spans="1:15" x14ac:dyDescent="0.25">
      <c r="A880" s="29" t="s">
        <v>159</v>
      </c>
      <c r="B880" s="74" t="s">
        <v>740</v>
      </c>
      <c r="D880" s="31"/>
      <c r="E880" s="43" t="str">
        <f t="shared" si="55"/>
        <v/>
      </c>
      <c r="F880" s="33" t="str">
        <f t="shared" si="54"/>
        <v/>
      </c>
      <c r="G880" s="43"/>
      <c r="H880" s="55" t="s">
        <v>241</v>
      </c>
      <c r="I880" s="35" t="s">
        <v>242</v>
      </c>
      <c r="J880" s="114" t="s">
        <v>159</v>
      </c>
      <c r="K880" s="43"/>
      <c r="L880" s="43"/>
      <c r="M880" s="140"/>
      <c r="O880" s="113"/>
    </row>
    <row r="881" spans="1:15" x14ac:dyDescent="0.25">
      <c r="A881" s="23" t="s">
        <v>73</v>
      </c>
      <c r="B881" s="75" t="s">
        <v>165</v>
      </c>
      <c r="D881" s="31" t="s">
        <v>243</v>
      </c>
      <c r="E881" s="43" t="str">
        <f t="shared" si="55"/>
        <v/>
      </c>
      <c r="F881" s="33" t="str">
        <f t="shared" si="54"/>
        <v/>
      </c>
      <c r="G881" s="43"/>
      <c r="H881" s="55" t="s">
        <v>244</v>
      </c>
      <c r="I881" s="35" t="s">
        <v>245</v>
      </c>
      <c r="J881" s="114" t="s">
        <v>159</v>
      </c>
      <c r="K881" s="43"/>
      <c r="L881" s="43"/>
      <c r="M881" s="140"/>
      <c r="O881" s="113"/>
    </row>
    <row r="882" spans="1:15" ht="15" customHeight="1" x14ac:dyDescent="0.25">
      <c r="A882" s="29" t="s">
        <v>1594</v>
      </c>
      <c r="B882" s="28" t="s">
        <v>1595</v>
      </c>
      <c r="C882" s="1">
        <v>273</v>
      </c>
      <c r="D882" s="48" t="s">
        <v>172</v>
      </c>
      <c r="E882" s="43">
        <f t="shared" si="55"/>
        <v>255</v>
      </c>
      <c r="F882" s="33">
        <f t="shared" si="54"/>
        <v>182</v>
      </c>
      <c r="G882" s="43"/>
      <c r="H882" s="33">
        <v>226</v>
      </c>
      <c r="I882" s="35">
        <v>0.9</v>
      </c>
      <c r="J882" s="33">
        <v>273</v>
      </c>
      <c r="K882" s="43">
        <f t="shared" ref="K882:K918" si="58">H882/1.24</f>
        <v>182</v>
      </c>
      <c r="L882" s="43"/>
      <c r="M882" s="140"/>
      <c r="O882" s="113"/>
    </row>
    <row r="883" spans="1:15" ht="15" customHeight="1" x14ac:dyDescent="0.25">
      <c r="A883" s="29" t="s">
        <v>1596</v>
      </c>
      <c r="B883" s="28" t="s">
        <v>1597</v>
      </c>
      <c r="C883" s="1">
        <v>360</v>
      </c>
      <c r="D883" s="48" t="s">
        <v>172</v>
      </c>
      <c r="E883" s="43">
        <f t="shared" si="55"/>
        <v>336</v>
      </c>
      <c r="F883" s="33">
        <f t="shared" si="54"/>
        <v>240</v>
      </c>
      <c r="G883" s="43"/>
      <c r="H883" s="33">
        <v>298</v>
      </c>
      <c r="I883" s="35">
        <v>0.9</v>
      </c>
      <c r="J883" s="33">
        <v>360</v>
      </c>
      <c r="K883" s="43">
        <f t="shared" si="58"/>
        <v>240</v>
      </c>
      <c r="L883" s="43"/>
      <c r="M883" s="140"/>
      <c r="O883" s="113"/>
    </row>
    <row r="884" spans="1:15" ht="15" customHeight="1" x14ac:dyDescent="0.25">
      <c r="A884" s="29" t="s">
        <v>1598</v>
      </c>
      <c r="B884" s="28" t="s">
        <v>1599</v>
      </c>
      <c r="C884" s="1">
        <v>460</v>
      </c>
      <c r="D884" s="48" t="s">
        <v>172</v>
      </c>
      <c r="E884" s="43">
        <f t="shared" si="55"/>
        <v>430</v>
      </c>
      <c r="F884" s="33">
        <f t="shared" si="54"/>
        <v>307</v>
      </c>
      <c r="G884" s="43"/>
      <c r="H884" s="33">
        <v>381</v>
      </c>
      <c r="I884" s="35">
        <v>1.1399999999999999</v>
      </c>
      <c r="J884" s="33">
        <v>461</v>
      </c>
      <c r="K884" s="43">
        <f t="shared" si="58"/>
        <v>307</v>
      </c>
      <c r="L884" s="43"/>
      <c r="M884" s="140"/>
      <c r="O884" s="113"/>
    </row>
    <row r="885" spans="1:15" ht="15" customHeight="1" x14ac:dyDescent="0.25">
      <c r="A885" s="29" t="s">
        <v>1600</v>
      </c>
      <c r="B885" s="28" t="s">
        <v>1601</v>
      </c>
      <c r="C885" s="1">
        <v>667</v>
      </c>
      <c r="D885" s="48" t="s">
        <v>172</v>
      </c>
      <c r="E885" s="43">
        <f t="shared" si="55"/>
        <v>623</v>
      </c>
      <c r="F885" s="33">
        <f t="shared" si="54"/>
        <v>445</v>
      </c>
      <c r="G885" s="43"/>
      <c r="H885" s="33">
        <v>552</v>
      </c>
      <c r="I885" s="35">
        <v>1.2</v>
      </c>
      <c r="J885" s="33">
        <v>668</v>
      </c>
      <c r="K885" s="43">
        <f t="shared" si="58"/>
        <v>445</v>
      </c>
      <c r="L885" s="43"/>
      <c r="M885" s="140"/>
      <c r="O885" s="113"/>
    </row>
    <row r="886" spans="1:15" ht="15" customHeight="1" x14ac:dyDescent="0.25">
      <c r="A886" s="29" t="s">
        <v>1602</v>
      </c>
      <c r="B886" s="28" t="s">
        <v>1603</v>
      </c>
      <c r="C886" s="1">
        <v>396</v>
      </c>
      <c r="D886" s="48" t="s">
        <v>172</v>
      </c>
      <c r="E886" s="43">
        <f t="shared" si="55"/>
        <v>371</v>
      </c>
      <c r="F886" s="33">
        <f t="shared" si="54"/>
        <v>265</v>
      </c>
      <c r="G886" s="43"/>
      <c r="H886" s="33">
        <v>328</v>
      </c>
      <c r="I886" s="35">
        <v>1.39</v>
      </c>
      <c r="J886" s="33">
        <v>397</v>
      </c>
      <c r="K886" s="43">
        <f t="shared" si="58"/>
        <v>265</v>
      </c>
      <c r="L886" s="43"/>
      <c r="M886" s="140"/>
      <c r="O886" s="113"/>
    </row>
    <row r="887" spans="1:15" ht="15" customHeight="1" x14ac:dyDescent="0.25">
      <c r="A887" s="29" t="s">
        <v>1604</v>
      </c>
      <c r="B887" s="28" t="s">
        <v>1605</v>
      </c>
      <c r="C887" s="1">
        <v>503</v>
      </c>
      <c r="D887" s="48" t="s">
        <v>172</v>
      </c>
      <c r="E887" s="43">
        <f t="shared" si="55"/>
        <v>469</v>
      </c>
      <c r="F887" s="33">
        <f t="shared" si="54"/>
        <v>335</v>
      </c>
      <c r="G887" s="43"/>
      <c r="H887" s="33">
        <v>416</v>
      </c>
      <c r="I887" s="35">
        <v>1.39</v>
      </c>
      <c r="J887" s="33">
        <v>503</v>
      </c>
      <c r="K887" s="43">
        <f t="shared" si="58"/>
        <v>335</v>
      </c>
      <c r="L887" s="43"/>
      <c r="M887" s="140"/>
      <c r="O887" s="113"/>
    </row>
    <row r="888" spans="1:15" ht="15" customHeight="1" x14ac:dyDescent="0.25">
      <c r="A888" s="29" t="s">
        <v>1606</v>
      </c>
      <c r="B888" s="28" t="s">
        <v>1607</v>
      </c>
      <c r="C888" s="1">
        <v>633</v>
      </c>
      <c r="D888" s="48" t="s">
        <v>172</v>
      </c>
      <c r="E888" s="43">
        <f t="shared" si="55"/>
        <v>592</v>
      </c>
      <c r="F888" s="33">
        <f t="shared" si="54"/>
        <v>423</v>
      </c>
      <c r="G888" s="43"/>
      <c r="H888" s="33">
        <v>524</v>
      </c>
      <c r="I888" s="35">
        <v>1.42</v>
      </c>
      <c r="J888" s="33">
        <v>634</v>
      </c>
      <c r="K888" s="43">
        <f t="shared" si="58"/>
        <v>423</v>
      </c>
      <c r="L888" s="43"/>
      <c r="M888" s="140"/>
      <c r="O888" s="113"/>
    </row>
    <row r="889" spans="1:15" ht="15" customHeight="1" x14ac:dyDescent="0.25">
      <c r="A889" s="29" t="s">
        <v>1608</v>
      </c>
      <c r="B889" s="28" t="s">
        <v>1609</v>
      </c>
      <c r="C889" s="1">
        <f>658*2</f>
        <v>1316</v>
      </c>
      <c r="D889" s="48" t="s">
        <v>172</v>
      </c>
      <c r="E889" s="43">
        <f t="shared" si="55"/>
        <v>615</v>
      </c>
      <c r="F889" s="33">
        <f t="shared" si="54"/>
        <v>439</v>
      </c>
      <c r="G889" s="43"/>
      <c r="H889" s="33">
        <v>544</v>
      </c>
      <c r="I889" s="35">
        <v>2.4700000000000002</v>
      </c>
      <c r="J889" s="33">
        <v>658</v>
      </c>
      <c r="K889" s="43">
        <f t="shared" si="58"/>
        <v>439</v>
      </c>
      <c r="L889" s="43"/>
      <c r="M889" s="140"/>
      <c r="O889" s="113"/>
    </row>
    <row r="890" spans="1:15" ht="15" customHeight="1" x14ac:dyDescent="0.25">
      <c r="A890" s="29" t="s">
        <v>1610</v>
      </c>
      <c r="B890" s="28" t="s">
        <v>1611</v>
      </c>
      <c r="C890" s="1">
        <v>766</v>
      </c>
      <c r="D890" s="48" t="s">
        <v>172</v>
      </c>
      <c r="E890" s="43">
        <f t="shared" si="55"/>
        <v>715</v>
      </c>
      <c r="F890" s="33">
        <f t="shared" si="54"/>
        <v>511</v>
      </c>
      <c r="G890" s="43"/>
      <c r="H890" s="33">
        <v>634</v>
      </c>
      <c r="I890" s="35">
        <v>2.4700000000000002</v>
      </c>
      <c r="J890" s="33">
        <v>767</v>
      </c>
      <c r="K890" s="43">
        <f t="shared" si="58"/>
        <v>511</v>
      </c>
      <c r="L890" s="43"/>
      <c r="M890" s="140"/>
      <c r="O890" s="113"/>
    </row>
    <row r="891" spans="1:15" ht="15" customHeight="1" x14ac:dyDescent="0.25">
      <c r="A891" s="29" t="s">
        <v>1612</v>
      </c>
      <c r="B891" s="28" t="s">
        <v>1613</v>
      </c>
      <c r="C891" s="1">
        <v>1160</v>
      </c>
      <c r="D891" s="48" t="s">
        <v>172</v>
      </c>
      <c r="E891" s="43">
        <f t="shared" si="55"/>
        <v>1082</v>
      </c>
      <c r="F891" s="33">
        <f t="shared" si="54"/>
        <v>773</v>
      </c>
      <c r="G891" s="43"/>
      <c r="H891" s="33">
        <v>959</v>
      </c>
      <c r="I891" s="35">
        <v>2.59</v>
      </c>
      <c r="J891" s="33">
        <v>1160</v>
      </c>
      <c r="K891" s="43">
        <f t="shared" si="58"/>
        <v>773</v>
      </c>
      <c r="L891" s="43"/>
      <c r="M891" s="140"/>
      <c r="O891" s="113"/>
    </row>
    <row r="892" spans="1:15" ht="15" customHeight="1" x14ac:dyDescent="0.25">
      <c r="A892" s="29" t="s">
        <v>1614</v>
      </c>
      <c r="B892" s="28" t="s">
        <v>1615</v>
      </c>
      <c r="C892" s="1">
        <f>944*2</f>
        <v>1888</v>
      </c>
      <c r="D892" s="48" t="s">
        <v>172</v>
      </c>
      <c r="E892" s="43">
        <f t="shared" si="55"/>
        <v>882</v>
      </c>
      <c r="F892" s="33">
        <f t="shared" si="54"/>
        <v>630</v>
      </c>
      <c r="G892" s="43"/>
      <c r="H892" s="33">
        <v>781</v>
      </c>
      <c r="I892" s="35">
        <v>3.85</v>
      </c>
      <c r="J892" s="33">
        <v>945</v>
      </c>
      <c r="K892" s="43">
        <f t="shared" si="58"/>
        <v>630</v>
      </c>
      <c r="L892" s="43"/>
      <c r="M892" s="140"/>
      <c r="O892" s="113"/>
    </row>
    <row r="893" spans="1:15" ht="15" customHeight="1" x14ac:dyDescent="0.25">
      <c r="A893" s="29" t="s">
        <v>1616</v>
      </c>
      <c r="B893" s="28" t="s">
        <v>1617</v>
      </c>
      <c r="C893" s="1">
        <v>1329</v>
      </c>
      <c r="D893" s="48" t="s">
        <v>172</v>
      </c>
      <c r="E893" s="43">
        <f t="shared" si="55"/>
        <v>1240</v>
      </c>
      <c r="F893" s="33">
        <f t="shared" si="54"/>
        <v>886</v>
      </c>
      <c r="G893" s="43"/>
      <c r="H893" s="33">
        <v>1099</v>
      </c>
      <c r="I893" s="35">
        <v>3.85</v>
      </c>
      <c r="J893" s="33">
        <v>1329</v>
      </c>
      <c r="K893" s="43">
        <f t="shared" si="58"/>
        <v>886</v>
      </c>
      <c r="L893" s="43"/>
      <c r="M893" s="140"/>
      <c r="O893" s="113"/>
    </row>
    <row r="894" spans="1:15" ht="15" customHeight="1" x14ac:dyDescent="0.25">
      <c r="A894" s="29" t="s">
        <v>1618</v>
      </c>
      <c r="B894" s="28" t="s">
        <v>1619</v>
      </c>
      <c r="C894" s="1">
        <v>1671</v>
      </c>
      <c r="D894" s="48" t="s">
        <v>172</v>
      </c>
      <c r="E894" s="43">
        <f t="shared" si="55"/>
        <v>1561</v>
      </c>
      <c r="F894" s="33">
        <f t="shared" si="54"/>
        <v>1115</v>
      </c>
      <c r="G894" s="43"/>
      <c r="H894" s="33">
        <v>1382</v>
      </c>
      <c r="I894" s="35">
        <v>4.04</v>
      </c>
      <c r="J894" s="33">
        <v>1672</v>
      </c>
      <c r="K894" s="43">
        <f t="shared" si="58"/>
        <v>1115</v>
      </c>
      <c r="L894" s="43"/>
      <c r="M894" s="140"/>
      <c r="O894" s="113"/>
    </row>
    <row r="895" spans="1:15" ht="15" customHeight="1" x14ac:dyDescent="0.25">
      <c r="A895" s="29" t="s">
        <v>1620</v>
      </c>
      <c r="B895" s="28" t="s">
        <v>1621</v>
      </c>
      <c r="C895" s="1">
        <v>1881</v>
      </c>
      <c r="D895" s="48" t="s">
        <v>172</v>
      </c>
      <c r="E895" s="43">
        <f t="shared" si="55"/>
        <v>1756</v>
      </c>
      <c r="F895" s="33">
        <f t="shared" si="54"/>
        <v>1254</v>
      </c>
      <c r="G895" s="43"/>
      <c r="H895" s="33">
        <v>1555</v>
      </c>
      <c r="I895" s="35">
        <v>5.94</v>
      </c>
      <c r="J895" s="33">
        <v>1881</v>
      </c>
      <c r="K895" s="43">
        <f t="shared" si="58"/>
        <v>1254</v>
      </c>
      <c r="L895" s="43"/>
      <c r="M895" s="140"/>
      <c r="O895" s="113"/>
    </row>
    <row r="896" spans="1:15" ht="15" customHeight="1" x14ac:dyDescent="0.25">
      <c r="A896" s="29" t="s">
        <v>1622</v>
      </c>
      <c r="B896" s="28" t="s">
        <v>1623</v>
      </c>
      <c r="C896" s="1">
        <v>1464</v>
      </c>
      <c r="D896" s="48" t="s">
        <v>172</v>
      </c>
      <c r="E896" s="43">
        <f t="shared" si="55"/>
        <v>1368</v>
      </c>
      <c r="F896" s="33">
        <f t="shared" si="54"/>
        <v>977</v>
      </c>
      <c r="G896" s="43"/>
      <c r="H896" s="33">
        <v>1211</v>
      </c>
      <c r="I896" s="35">
        <v>5.53</v>
      </c>
      <c r="J896" s="33">
        <v>1465</v>
      </c>
      <c r="K896" s="43">
        <f t="shared" si="58"/>
        <v>977</v>
      </c>
      <c r="L896" s="43"/>
      <c r="M896" s="140"/>
      <c r="O896" s="113"/>
    </row>
    <row r="897" spans="1:15" ht="15" customHeight="1" x14ac:dyDescent="0.25">
      <c r="A897" s="29" t="s">
        <v>1624</v>
      </c>
      <c r="B897" s="28" t="s">
        <v>1625</v>
      </c>
      <c r="C897" s="1">
        <v>1871</v>
      </c>
      <c r="D897" s="48" t="s">
        <v>172</v>
      </c>
      <c r="E897" s="43">
        <f t="shared" si="55"/>
        <v>1747</v>
      </c>
      <c r="F897" s="33">
        <f t="shared" si="54"/>
        <v>1248</v>
      </c>
      <c r="G897" s="43"/>
      <c r="H897" s="33">
        <v>1547</v>
      </c>
      <c r="I897" s="35">
        <v>5.53</v>
      </c>
      <c r="J897" s="33">
        <v>1871</v>
      </c>
      <c r="K897" s="43">
        <f t="shared" si="58"/>
        <v>1248</v>
      </c>
      <c r="L897" s="43"/>
      <c r="M897" s="140"/>
      <c r="O897" s="113"/>
    </row>
    <row r="898" spans="1:15" ht="15" customHeight="1" x14ac:dyDescent="0.25">
      <c r="A898" s="29" t="s">
        <v>1626</v>
      </c>
      <c r="B898" s="28" t="s">
        <v>1627</v>
      </c>
      <c r="C898" s="1">
        <v>2395</v>
      </c>
      <c r="D898" s="48" t="s">
        <v>172</v>
      </c>
      <c r="E898" s="43">
        <f t="shared" si="55"/>
        <v>2236</v>
      </c>
      <c r="F898" s="33">
        <f t="shared" si="54"/>
        <v>1597</v>
      </c>
      <c r="G898" s="43"/>
      <c r="H898" s="33">
        <v>1980</v>
      </c>
      <c r="I898" s="35">
        <v>5.81</v>
      </c>
      <c r="J898" s="33">
        <v>2395</v>
      </c>
      <c r="K898" s="43">
        <f t="shared" si="58"/>
        <v>1597</v>
      </c>
      <c r="L898" s="43"/>
      <c r="M898" s="140"/>
      <c r="O898" s="113"/>
    </row>
    <row r="899" spans="1:15" ht="15" customHeight="1" x14ac:dyDescent="0.25">
      <c r="A899" s="29" t="s">
        <v>1628</v>
      </c>
      <c r="B899" s="28" t="s">
        <v>1629</v>
      </c>
      <c r="C899" s="1">
        <v>2041</v>
      </c>
      <c r="D899" s="48" t="s">
        <v>172</v>
      </c>
      <c r="E899" s="43">
        <f t="shared" si="55"/>
        <v>1905</v>
      </c>
      <c r="F899" s="33">
        <f t="shared" si="54"/>
        <v>1361</v>
      </c>
      <c r="G899" s="43"/>
      <c r="H899" s="33">
        <v>1688</v>
      </c>
      <c r="I899" s="35">
        <v>7.28</v>
      </c>
      <c r="J899" s="33">
        <v>2042</v>
      </c>
      <c r="K899" s="43">
        <f t="shared" si="58"/>
        <v>1361</v>
      </c>
      <c r="L899" s="43"/>
      <c r="M899" s="140"/>
      <c r="O899" s="113"/>
    </row>
    <row r="900" spans="1:15" ht="15" customHeight="1" x14ac:dyDescent="0.25">
      <c r="A900" s="29" t="s">
        <v>1630</v>
      </c>
      <c r="B900" s="28" t="s">
        <v>1631</v>
      </c>
      <c r="C900" s="1">
        <v>1914</v>
      </c>
      <c r="D900" s="48" t="s">
        <v>172</v>
      </c>
      <c r="E900" s="43">
        <f t="shared" si="55"/>
        <v>1788</v>
      </c>
      <c r="F900" s="33">
        <f t="shared" si="54"/>
        <v>1277</v>
      </c>
      <c r="G900" s="43"/>
      <c r="H900" s="33">
        <v>1583</v>
      </c>
      <c r="I900" s="35">
        <v>7.53</v>
      </c>
      <c r="J900" s="33">
        <v>1915</v>
      </c>
      <c r="K900" s="43">
        <f t="shared" si="58"/>
        <v>1277</v>
      </c>
      <c r="L900" s="43"/>
      <c r="M900" s="140"/>
      <c r="O900" s="113"/>
    </row>
    <row r="901" spans="1:15" ht="15" customHeight="1" x14ac:dyDescent="0.25">
      <c r="A901" s="29" t="s">
        <v>1632</v>
      </c>
      <c r="B901" s="28" t="s">
        <v>1633</v>
      </c>
      <c r="C901" s="1">
        <v>3158</v>
      </c>
      <c r="D901" s="48" t="s">
        <v>172</v>
      </c>
      <c r="E901" s="43">
        <f t="shared" si="55"/>
        <v>2948</v>
      </c>
      <c r="F901" s="33">
        <f t="shared" si="54"/>
        <v>2106</v>
      </c>
      <c r="G901" s="43"/>
      <c r="H901" s="33">
        <v>2611</v>
      </c>
      <c r="I901" s="35">
        <v>7.91</v>
      </c>
      <c r="J901" s="33">
        <v>3158</v>
      </c>
      <c r="K901" s="43">
        <f t="shared" si="58"/>
        <v>2106</v>
      </c>
      <c r="L901" s="43"/>
      <c r="M901" s="140"/>
      <c r="O901" s="113"/>
    </row>
    <row r="902" spans="1:15" ht="15" customHeight="1" x14ac:dyDescent="0.25">
      <c r="A902" s="29" t="s">
        <v>1634</v>
      </c>
      <c r="B902" s="28" t="s">
        <v>1635</v>
      </c>
      <c r="C902" s="1">
        <v>2527</v>
      </c>
      <c r="D902" s="48" t="s">
        <v>172</v>
      </c>
      <c r="E902" s="43">
        <f t="shared" si="55"/>
        <v>2359</v>
      </c>
      <c r="F902" s="33">
        <f t="shared" ref="F902:F965" si="59">IF(K902=0,"",K902)</f>
        <v>1685</v>
      </c>
      <c r="G902" s="43"/>
      <c r="H902" s="33">
        <v>2089</v>
      </c>
      <c r="I902" s="35">
        <v>9.85</v>
      </c>
      <c r="J902" s="33">
        <v>2527</v>
      </c>
      <c r="K902" s="43">
        <f t="shared" si="58"/>
        <v>1685</v>
      </c>
      <c r="L902" s="43"/>
      <c r="M902" s="140"/>
      <c r="O902" s="113"/>
    </row>
    <row r="903" spans="1:15" ht="15" customHeight="1" x14ac:dyDescent="0.25">
      <c r="A903" s="29" t="s">
        <v>1636</v>
      </c>
      <c r="B903" s="28" t="s">
        <v>1637</v>
      </c>
      <c r="C903" s="1">
        <v>3110</v>
      </c>
      <c r="D903" s="48" t="s">
        <v>172</v>
      </c>
      <c r="E903" s="43">
        <f t="shared" ref="E903:E966" si="60">IF(K903&lt;=0,"",K903*E$2)</f>
        <v>2902</v>
      </c>
      <c r="F903" s="33">
        <f t="shared" si="59"/>
        <v>2073</v>
      </c>
      <c r="G903" s="43"/>
      <c r="H903" s="33">
        <v>2571</v>
      </c>
      <c r="I903" s="35">
        <v>9.85</v>
      </c>
      <c r="J903" s="33">
        <v>3110</v>
      </c>
      <c r="K903" s="43">
        <f t="shared" si="58"/>
        <v>2073</v>
      </c>
      <c r="L903" s="43"/>
      <c r="M903" s="140"/>
      <c r="O903" s="113"/>
    </row>
    <row r="904" spans="1:15" ht="15" customHeight="1" x14ac:dyDescent="0.25">
      <c r="A904" s="29" t="s">
        <v>1638</v>
      </c>
      <c r="B904" s="28" t="s">
        <v>1639</v>
      </c>
      <c r="C904" s="1">
        <v>4329</v>
      </c>
      <c r="D904" s="48" t="s">
        <v>172</v>
      </c>
      <c r="E904" s="43">
        <f t="shared" si="60"/>
        <v>4040</v>
      </c>
      <c r="F904" s="33">
        <f t="shared" si="59"/>
        <v>2886</v>
      </c>
      <c r="G904" s="43"/>
      <c r="H904" s="33">
        <v>3579</v>
      </c>
      <c r="I904" s="35">
        <v>10.38</v>
      </c>
      <c r="J904" s="33">
        <v>4329</v>
      </c>
      <c r="K904" s="43">
        <f t="shared" si="58"/>
        <v>2886</v>
      </c>
      <c r="L904" s="43"/>
      <c r="M904" s="140"/>
      <c r="O904" s="113"/>
    </row>
    <row r="905" spans="1:15" ht="15" customHeight="1" x14ac:dyDescent="0.25">
      <c r="A905" s="29" t="s">
        <v>1640</v>
      </c>
      <c r="B905" s="28" t="s">
        <v>1641</v>
      </c>
      <c r="C905" s="1">
        <v>3270</v>
      </c>
      <c r="D905" s="48" t="s">
        <v>172</v>
      </c>
      <c r="E905" s="43">
        <f t="shared" si="60"/>
        <v>3053</v>
      </c>
      <c r="F905" s="33">
        <f t="shared" si="59"/>
        <v>2181</v>
      </c>
      <c r="G905" s="43"/>
      <c r="H905" s="33">
        <v>2704</v>
      </c>
      <c r="I905" s="35">
        <v>12.4</v>
      </c>
      <c r="J905" s="33">
        <v>3271</v>
      </c>
      <c r="K905" s="43">
        <f t="shared" si="58"/>
        <v>2181</v>
      </c>
      <c r="L905" s="43"/>
      <c r="M905" s="140"/>
      <c r="O905" s="113"/>
    </row>
    <row r="906" spans="1:15" ht="15" customHeight="1" x14ac:dyDescent="0.25">
      <c r="A906" s="29" t="s">
        <v>1642</v>
      </c>
      <c r="B906" s="28" t="s">
        <v>1643</v>
      </c>
      <c r="C906" s="1">
        <f>4009*2</f>
        <v>8018</v>
      </c>
      <c r="D906" s="48" t="s">
        <v>172</v>
      </c>
      <c r="E906" s="43">
        <f t="shared" si="60"/>
        <v>3742</v>
      </c>
      <c r="F906" s="33">
        <f t="shared" si="59"/>
        <v>2673</v>
      </c>
      <c r="G906" s="43"/>
      <c r="H906" s="33">
        <v>3315</v>
      </c>
      <c r="I906" s="35">
        <v>15.4</v>
      </c>
      <c r="J906" s="33">
        <v>4010</v>
      </c>
      <c r="K906" s="43">
        <f t="shared" si="58"/>
        <v>2673</v>
      </c>
      <c r="L906" s="43"/>
      <c r="M906" s="140"/>
      <c r="O906" s="113"/>
    </row>
    <row r="907" spans="1:15" ht="15" customHeight="1" x14ac:dyDescent="0.25">
      <c r="A907" s="29" t="s">
        <v>1644</v>
      </c>
      <c r="B907" s="28" t="s">
        <v>1645</v>
      </c>
      <c r="C907" s="1">
        <v>4458</v>
      </c>
      <c r="D907" s="48" t="s">
        <v>172</v>
      </c>
      <c r="E907" s="43">
        <f t="shared" si="60"/>
        <v>4162</v>
      </c>
      <c r="F907" s="33">
        <f t="shared" si="59"/>
        <v>2973</v>
      </c>
      <c r="G907" s="43"/>
      <c r="H907" s="33">
        <v>3686</v>
      </c>
      <c r="I907" s="35">
        <v>15.4</v>
      </c>
      <c r="J907" s="33">
        <v>4459</v>
      </c>
      <c r="K907" s="43">
        <f t="shared" si="58"/>
        <v>2973</v>
      </c>
      <c r="L907" s="43"/>
      <c r="M907" s="140"/>
      <c r="O907" s="113"/>
    </row>
    <row r="908" spans="1:15" ht="15" customHeight="1" x14ac:dyDescent="0.25">
      <c r="A908" s="29" t="s">
        <v>1646</v>
      </c>
      <c r="B908" s="28" t="s">
        <v>1647</v>
      </c>
      <c r="C908" s="1">
        <v>6356</v>
      </c>
      <c r="D908" s="48" t="s">
        <v>172</v>
      </c>
      <c r="E908" s="43">
        <f t="shared" si="60"/>
        <v>5933</v>
      </c>
      <c r="F908" s="33">
        <f t="shared" si="59"/>
        <v>4238</v>
      </c>
      <c r="G908" s="43"/>
      <c r="H908" s="33">
        <v>5255</v>
      </c>
      <c r="I908" s="35">
        <v>16.21</v>
      </c>
      <c r="J908" s="33">
        <v>6357</v>
      </c>
      <c r="K908" s="43">
        <f t="shared" si="58"/>
        <v>4238</v>
      </c>
      <c r="L908" s="43"/>
      <c r="M908" s="140"/>
      <c r="O908" s="113"/>
    </row>
    <row r="909" spans="1:15" ht="15" customHeight="1" x14ac:dyDescent="0.25">
      <c r="A909" s="29" t="s">
        <v>1648</v>
      </c>
      <c r="B909" s="28" t="s">
        <v>1649</v>
      </c>
      <c r="C909" s="1">
        <v>6151</v>
      </c>
      <c r="D909" s="48" t="s">
        <v>172</v>
      </c>
      <c r="E909" s="43">
        <f t="shared" si="60"/>
        <v>5741</v>
      </c>
      <c r="F909" s="33">
        <f t="shared" si="59"/>
        <v>4101</v>
      </c>
      <c r="G909" s="43"/>
      <c r="H909" s="33">
        <v>5085</v>
      </c>
      <c r="I909" s="35">
        <v>22</v>
      </c>
      <c r="J909" s="33">
        <v>6151</v>
      </c>
      <c r="K909" s="43">
        <f t="shared" si="58"/>
        <v>4101</v>
      </c>
      <c r="L909" s="43"/>
      <c r="M909" s="140"/>
      <c r="O909" s="113"/>
    </row>
    <row r="910" spans="1:15" ht="15" customHeight="1" x14ac:dyDescent="0.25">
      <c r="A910" s="29" t="s">
        <v>1650</v>
      </c>
      <c r="B910" s="28" t="s">
        <v>1651</v>
      </c>
      <c r="C910" s="1">
        <v>6433</v>
      </c>
      <c r="D910" s="48" t="s">
        <v>172</v>
      </c>
      <c r="E910" s="43">
        <f t="shared" si="60"/>
        <v>6005</v>
      </c>
      <c r="F910" s="33">
        <f t="shared" si="59"/>
        <v>4289</v>
      </c>
      <c r="G910" s="43"/>
      <c r="H910" s="33">
        <v>5318</v>
      </c>
      <c r="I910" s="35">
        <v>22</v>
      </c>
      <c r="J910" s="33">
        <v>6433</v>
      </c>
      <c r="K910" s="43">
        <f t="shared" si="58"/>
        <v>4289</v>
      </c>
      <c r="L910" s="43"/>
      <c r="M910" s="140"/>
      <c r="O910" s="113"/>
    </row>
    <row r="911" spans="1:15" ht="15" customHeight="1" x14ac:dyDescent="0.25">
      <c r="A911" s="29" t="s">
        <v>1652</v>
      </c>
      <c r="B911" s="28" t="s">
        <v>1653</v>
      </c>
      <c r="C911" s="1">
        <v>6705</v>
      </c>
      <c r="D911" s="48" t="s">
        <v>172</v>
      </c>
      <c r="E911" s="43">
        <f t="shared" si="60"/>
        <v>6258</v>
      </c>
      <c r="F911" s="33">
        <f t="shared" si="59"/>
        <v>4470</v>
      </c>
      <c r="G911" s="43"/>
      <c r="H911" s="33">
        <v>5543</v>
      </c>
      <c r="I911" s="35">
        <v>23.13</v>
      </c>
      <c r="J911" s="33">
        <v>6705</v>
      </c>
      <c r="K911" s="43">
        <f t="shared" si="58"/>
        <v>4470</v>
      </c>
      <c r="L911" s="43"/>
      <c r="M911" s="140"/>
      <c r="O911" s="113"/>
    </row>
    <row r="912" spans="1:15" ht="15" customHeight="1" x14ac:dyDescent="0.25">
      <c r="A912" s="29" t="s">
        <v>1654</v>
      </c>
      <c r="B912" s="28" t="s">
        <v>1655</v>
      </c>
      <c r="C912" s="1">
        <v>8943</v>
      </c>
      <c r="D912" s="48" t="s">
        <v>172</v>
      </c>
      <c r="E912" s="43">
        <f t="shared" si="60"/>
        <v>8347</v>
      </c>
      <c r="F912" s="33">
        <f t="shared" si="59"/>
        <v>5962</v>
      </c>
      <c r="G912" s="43"/>
      <c r="H912" s="33">
        <v>7393</v>
      </c>
      <c r="I912" s="35">
        <v>23.419</v>
      </c>
      <c r="J912" s="33">
        <v>8943</v>
      </c>
      <c r="K912" s="43">
        <f t="shared" si="58"/>
        <v>5962</v>
      </c>
      <c r="L912" s="43"/>
      <c r="M912" s="140"/>
      <c r="O912" s="113"/>
    </row>
    <row r="913" spans="1:15" ht="15" customHeight="1" x14ac:dyDescent="0.25">
      <c r="A913" s="29" t="s">
        <v>1656</v>
      </c>
      <c r="B913" s="28" t="s">
        <v>1657</v>
      </c>
      <c r="C913" s="1">
        <v>8454</v>
      </c>
      <c r="D913" s="48" t="s">
        <v>172</v>
      </c>
      <c r="E913" s="43">
        <f t="shared" si="60"/>
        <v>7890</v>
      </c>
      <c r="F913" s="33">
        <f t="shared" si="59"/>
        <v>5636</v>
      </c>
      <c r="G913" s="43"/>
      <c r="H913" s="33">
        <v>6989</v>
      </c>
      <c r="I913" s="35">
        <v>27.8</v>
      </c>
      <c r="J913" s="33">
        <v>8454</v>
      </c>
      <c r="K913" s="43">
        <f t="shared" si="58"/>
        <v>5636</v>
      </c>
      <c r="L913" s="43"/>
      <c r="M913" s="140"/>
      <c r="O913" s="113"/>
    </row>
    <row r="914" spans="1:15" ht="15" customHeight="1" x14ac:dyDescent="0.25">
      <c r="A914" s="29" t="s">
        <v>1658</v>
      </c>
      <c r="B914" s="28" t="s">
        <v>1659</v>
      </c>
      <c r="C914" s="1">
        <v>8505</v>
      </c>
      <c r="D914" s="48" t="s">
        <v>172</v>
      </c>
      <c r="E914" s="43">
        <f t="shared" si="60"/>
        <v>7938</v>
      </c>
      <c r="F914" s="33">
        <f t="shared" si="59"/>
        <v>5670</v>
      </c>
      <c r="G914" s="43"/>
      <c r="H914" s="33">
        <v>7031</v>
      </c>
      <c r="I914" s="35">
        <v>27.8</v>
      </c>
      <c r="J914" s="33">
        <v>8505</v>
      </c>
      <c r="K914" s="43">
        <f t="shared" si="58"/>
        <v>5670</v>
      </c>
      <c r="L914" s="43"/>
      <c r="M914" s="140"/>
      <c r="O914" s="113"/>
    </row>
    <row r="915" spans="1:15" ht="15" customHeight="1" x14ac:dyDescent="0.25">
      <c r="A915" s="29" t="s">
        <v>1660</v>
      </c>
      <c r="B915" s="28" t="s">
        <v>1661</v>
      </c>
      <c r="C915" s="1">
        <v>13423</v>
      </c>
      <c r="D915" s="48" t="s">
        <v>172</v>
      </c>
      <c r="E915" s="43">
        <f t="shared" si="60"/>
        <v>12529</v>
      </c>
      <c r="F915" s="33">
        <f t="shared" si="59"/>
        <v>8949</v>
      </c>
      <c r="G915" s="43"/>
      <c r="H915" s="33">
        <v>11097</v>
      </c>
      <c r="I915" s="35">
        <v>34.494999999999997</v>
      </c>
      <c r="J915" s="33">
        <v>13424</v>
      </c>
      <c r="K915" s="43">
        <f t="shared" si="58"/>
        <v>8949</v>
      </c>
      <c r="L915" s="43"/>
      <c r="M915" s="140"/>
      <c r="O915" s="113"/>
    </row>
    <row r="916" spans="1:15" ht="15" customHeight="1" x14ac:dyDescent="0.25">
      <c r="A916" s="29" t="s">
        <v>1662</v>
      </c>
      <c r="B916" s="28" t="s">
        <v>1663</v>
      </c>
      <c r="C916" s="1">
        <v>7980</v>
      </c>
      <c r="D916" s="48" t="s">
        <v>172</v>
      </c>
      <c r="E916" s="43">
        <f t="shared" si="60"/>
        <v>7448</v>
      </c>
      <c r="F916" s="33">
        <f t="shared" si="59"/>
        <v>5320</v>
      </c>
      <c r="G916" s="43"/>
      <c r="H916" s="33">
        <v>6597</v>
      </c>
      <c r="I916" s="35">
        <v>34.5</v>
      </c>
      <c r="J916" s="33">
        <v>7980</v>
      </c>
      <c r="K916" s="43">
        <f t="shared" si="58"/>
        <v>5320</v>
      </c>
      <c r="L916" s="43"/>
      <c r="M916" s="140"/>
      <c r="O916" s="113"/>
    </row>
    <row r="917" spans="1:15" ht="15" customHeight="1" x14ac:dyDescent="0.25">
      <c r="A917" s="29" t="s">
        <v>1664</v>
      </c>
      <c r="B917" s="28" t="s">
        <v>1665</v>
      </c>
      <c r="C917" s="1">
        <v>24310</v>
      </c>
      <c r="D917" s="48" t="s">
        <v>172</v>
      </c>
      <c r="E917" s="43">
        <f t="shared" si="60"/>
        <v>22690</v>
      </c>
      <c r="F917" s="33">
        <f t="shared" si="59"/>
        <v>16207</v>
      </c>
      <c r="G917" s="43"/>
      <c r="H917" s="33">
        <v>20097</v>
      </c>
      <c r="I917" s="35">
        <v>60.28</v>
      </c>
      <c r="J917" s="33">
        <v>24311</v>
      </c>
      <c r="K917" s="43">
        <f t="shared" si="58"/>
        <v>16207</v>
      </c>
      <c r="L917" s="43"/>
      <c r="M917" s="140"/>
      <c r="O917" s="113"/>
    </row>
    <row r="918" spans="1:15" ht="15" customHeight="1" x14ac:dyDescent="0.25">
      <c r="A918" s="29" t="s">
        <v>1666</v>
      </c>
      <c r="B918" s="28" t="s">
        <v>1667</v>
      </c>
      <c r="C918" s="1">
        <v>25882</v>
      </c>
      <c r="D918" s="48" t="s">
        <v>172</v>
      </c>
      <c r="E918" s="43">
        <f t="shared" si="60"/>
        <v>24157</v>
      </c>
      <c r="F918" s="33">
        <f t="shared" si="59"/>
        <v>17255</v>
      </c>
      <c r="G918" s="43"/>
      <c r="H918" s="33">
        <v>21396</v>
      </c>
      <c r="I918" s="35">
        <v>61.087000000000003</v>
      </c>
      <c r="J918" s="33">
        <v>25882</v>
      </c>
      <c r="K918" s="43">
        <f t="shared" si="58"/>
        <v>17255</v>
      </c>
      <c r="L918" s="43"/>
      <c r="M918" s="140"/>
      <c r="O918" s="113"/>
    </row>
    <row r="919" spans="1:15" x14ac:dyDescent="0.25">
      <c r="A919" s="35"/>
      <c r="B919" s="48"/>
      <c r="D919" s="31" t="s">
        <v>160</v>
      </c>
      <c r="E919" s="43" t="str">
        <f t="shared" si="60"/>
        <v/>
      </c>
      <c r="F919" s="33" t="str">
        <f t="shared" si="59"/>
        <v/>
      </c>
      <c r="G919" s="43"/>
      <c r="H919" s="62" t="s">
        <v>731</v>
      </c>
      <c r="I919" s="35" t="s">
        <v>732</v>
      </c>
      <c r="J919" s="114" t="s">
        <v>159</v>
      </c>
      <c r="K919" s="43"/>
      <c r="L919" s="43"/>
      <c r="M919" s="140"/>
      <c r="O919" s="113"/>
    </row>
    <row r="920" spans="1:15" x14ac:dyDescent="0.25">
      <c r="A920" s="29" t="s">
        <v>159</v>
      </c>
      <c r="B920" s="48"/>
      <c r="D920" s="31" t="s">
        <v>163</v>
      </c>
      <c r="E920" s="43" t="str">
        <f t="shared" si="60"/>
        <v/>
      </c>
      <c r="F920" s="33" t="str">
        <f t="shared" si="59"/>
        <v/>
      </c>
      <c r="G920" s="43"/>
      <c r="H920" s="58" t="s">
        <v>961</v>
      </c>
      <c r="I920" s="35" t="s">
        <v>735</v>
      </c>
      <c r="J920" s="114" t="s">
        <v>159</v>
      </c>
      <c r="K920" s="43"/>
      <c r="L920" s="43"/>
      <c r="M920" s="140"/>
      <c r="O920" s="113"/>
    </row>
    <row r="921" spans="1:15" s="42" customFormat="1" x14ac:dyDescent="0.25">
      <c r="A921" s="23" t="s">
        <v>159</v>
      </c>
      <c r="B921" s="72" t="s">
        <v>1591</v>
      </c>
      <c r="C921" s="115"/>
      <c r="D921" s="31" t="s">
        <v>166</v>
      </c>
      <c r="E921" s="43" t="str">
        <f t="shared" si="60"/>
        <v/>
      </c>
      <c r="F921" s="33" t="str">
        <f t="shared" si="59"/>
        <v/>
      </c>
      <c r="G921" s="43"/>
      <c r="H921" s="45" t="s">
        <v>1592</v>
      </c>
      <c r="I921" s="41"/>
      <c r="J921" s="40" t="s">
        <v>159</v>
      </c>
      <c r="K921" s="43"/>
      <c r="L921" s="43"/>
      <c r="M921" s="140"/>
      <c r="N921" s="113"/>
      <c r="O921" s="113"/>
    </row>
    <row r="922" spans="1:15" s="42" customFormat="1" x14ac:dyDescent="0.25">
      <c r="A922" s="23" t="s">
        <v>159</v>
      </c>
      <c r="B922" s="73" t="s">
        <v>1668</v>
      </c>
      <c r="C922" s="115"/>
      <c r="D922" s="31" t="s">
        <v>168</v>
      </c>
      <c r="E922" s="43" t="str">
        <f t="shared" si="60"/>
        <v/>
      </c>
      <c r="F922" s="33" t="str">
        <f t="shared" si="59"/>
        <v/>
      </c>
      <c r="G922" s="43"/>
      <c r="H922" s="46" t="s">
        <v>169</v>
      </c>
      <c r="I922" s="41"/>
      <c r="J922" s="40" t="s">
        <v>159</v>
      </c>
      <c r="K922" s="43"/>
      <c r="L922" s="43"/>
      <c r="M922" s="140"/>
      <c r="N922" s="113"/>
      <c r="O922" s="113"/>
    </row>
    <row r="923" spans="1:15" x14ac:dyDescent="0.25">
      <c r="A923" s="29" t="s">
        <v>159</v>
      </c>
      <c r="B923" s="74" t="s">
        <v>740</v>
      </c>
      <c r="D923" s="31"/>
      <c r="E923" s="43" t="str">
        <f t="shared" si="60"/>
        <v/>
      </c>
      <c r="F923" s="33" t="str">
        <f t="shared" si="59"/>
        <v/>
      </c>
      <c r="G923" s="43"/>
      <c r="H923" s="55" t="s">
        <v>241</v>
      </c>
      <c r="I923" s="35" t="s">
        <v>242</v>
      </c>
      <c r="J923" s="114" t="s">
        <v>159</v>
      </c>
      <c r="K923" s="43"/>
      <c r="L923" s="43"/>
      <c r="M923" s="140"/>
      <c r="O923" s="113"/>
    </row>
    <row r="924" spans="1:15" x14ac:dyDescent="0.25">
      <c r="A924" s="23" t="s">
        <v>73</v>
      </c>
      <c r="B924" s="75" t="s">
        <v>165</v>
      </c>
      <c r="D924" s="31" t="s">
        <v>243</v>
      </c>
      <c r="E924" s="43" t="str">
        <f t="shared" si="60"/>
        <v/>
      </c>
      <c r="F924" s="33" t="str">
        <f t="shared" si="59"/>
        <v/>
      </c>
      <c r="G924" s="43"/>
      <c r="H924" s="55" t="s">
        <v>244</v>
      </c>
      <c r="I924" s="35" t="s">
        <v>245</v>
      </c>
      <c r="J924" s="114" t="s">
        <v>159</v>
      </c>
      <c r="K924" s="43"/>
      <c r="L924" s="43"/>
      <c r="M924" s="140"/>
      <c r="O924" s="113"/>
    </row>
    <row r="925" spans="1:15" ht="17.25" customHeight="1" x14ac:dyDescent="0.25">
      <c r="A925" s="29" t="s">
        <v>1669</v>
      </c>
      <c r="B925" s="28" t="s">
        <v>1670</v>
      </c>
      <c r="C925" s="1">
        <v>382</v>
      </c>
      <c r="D925" s="48" t="s">
        <v>172</v>
      </c>
      <c r="E925" s="43">
        <f t="shared" si="60"/>
        <v>357</v>
      </c>
      <c r="F925" s="33">
        <f t="shared" si="59"/>
        <v>255</v>
      </c>
      <c r="G925" s="43"/>
      <c r="H925" s="33">
        <v>316</v>
      </c>
      <c r="I925" s="35">
        <v>1.1399999999999999</v>
      </c>
      <c r="J925" s="33">
        <v>382</v>
      </c>
      <c r="K925" s="43">
        <f t="shared" ref="K925:K962" si="61">H925/1.24</f>
        <v>255</v>
      </c>
      <c r="L925" s="43"/>
      <c r="M925" s="140"/>
      <c r="O925" s="113"/>
    </row>
    <row r="926" spans="1:15" ht="17.25" customHeight="1" x14ac:dyDescent="0.25">
      <c r="A926" s="29" t="s">
        <v>1671</v>
      </c>
      <c r="B926" s="28" t="s">
        <v>1672</v>
      </c>
      <c r="C926" s="1">
        <v>526</v>
      </c>
      <c r="D926" s="48" t="s">
        <v>172</v>
      </c>
      <c r="E926" s="43">
        <f t="shared" si="60"/>
        <v>491</v>
      </c>
      <c r="F926" s="33">
        <f t="shared" si="59"/>
        <v>351</v>
      </c>
      <c r="G926" s="43"/>
      <c r="H926" s="33">
        <v>435</v>
      </c>
      <c r="I926" s="35">
        <v>1.35</v>
      </c>
      <c r="J926" s="33">
        <v>526</v>
      </c>
      <c r="K926" s="43">
        <f t="shared" si="61"/>
        <v>351</v>
      </c>
      <c r="L926" s="43"/>
      <c r="M926" s="140"/>
      <c r="O926" s="113"/>
    </row>
    <row r="927" spans="1:15" ht="17.25" customHeight="1" x14ac:dyDescent="0.25">
      <c r="A927" s="29" t="s">
        <v>1673</v>
      </c>
      <c r="B927" s="28" t="s">
        <v>1674</v>
      </c>
      <c r="C927" s="1">
        <v>675</v>
      </c>
      <c r="D927" s="48" t="s">
        <v>172</v>
      </c>
      <c r="E927" s="43">
        <f t="shared" si="60"/>
        <v>630</v>
      </c>
      <c r="F927" s="33">
        <f t="shared" si="59"/>
        <v>450</v>
      </c>
      <c r="G927" s="43"/>
      <c r="H927" s="33">
        <v>558</v>
      </c>
      <c r="I927" s="35">
        <v>1.81</v>
      </c>
      <c r="J927" s="33">
        <v>675</v>
      </c>
      <c r="K927" s="43">
        <f t="shared" si="61"/>
        <v>450</v>
      </c>
      <c r="L927" s="43"/>
      <c r="M927" s="140"/>
      <c r="O927" s="113"/>
    </row>
    <row r="928" spans="1:15" ht="17.25" customHeight="1" x14ac:dyDescent="0.25">
      <c r="A928" s="29" t="s">
        <v>1675</v>
      </c>
      <c r="B928" s="28" t="s">
        <v>1676</v>
      </c>
      <c r="C928" s="1">
        <v>983</v>
      </c>
      <c r="D928" s="48" t="s">
        <v>172</v>
      </c>
      <c r="E928" s="43">
        <f t="shared" si="60"/>
        <v>918</v>
      </c>
      <c r="F928" s="33">
        <f t="shared" si="59"/>
        <v>656</v>
      </c>
      <c r="G928" s="43"/>
      <c r="H928" s="33">
        <v>813</v>
      </c>
      <c r="I928" s="35">
        <v>1.9</v>
      </c>
      <c r="J928" s="33">
        <v>983</v>
      </c>
      <c r="K928" s="43">
        <f t="shared" si="61"/>
        <v>656</v>
      </c>
      <c r="L928" s="43"/>
      <c r="M928" s="140"/>
      <c r="O928" s="113"/>
    </row>
    <row r="929" spans="1:15" ht="17.25" customHeight="1" x14ac:dyDescent="0.25">
      <c r="A929" s="29" t="s">
        <v>1677</v>
      </c>
      <c r="B929" s="28" t="s">
        <v>1678</v>
      </c>
      <c r="C929" s="1">
        <v>944</v>
      </c>
      <c r="D929" s="48" t="s">
        <v>172</v>
      </c>
      <c r="E929" s="43">
        <f t="shared" si="60"/>
        <v>882</v>
      </c>
      <c r="F929" s="33">
        <f t="shared" si="59"/>
        <v>630</v>
      </c>
      <c r="G929" s="43"/>
      <c r="H929" s="33">
        <v>781</v>
      </c>
      <c r="I929" s="35">
        <v>3.04</v>
      </c>
      <c r="J929" s="33">
        <v>945</v>
      </c>
      <c r="K929" s="43">
        <f t="shared" si="61"/>
        <v>630</v>
      </c>
      <c r="L929" s="43"/>
      <c r="M929" s="140"/>
      <c r="O929" s="113"/>
    </row>
    <row r="930" spans="1:15" ht="17.25" customHeight="1" x14ac:dyDescent="0.25">
      <c r="A930" s="29" t="s">
        <v>1679</v>
      </c>
      <c r="B930" s="28" t="s">
        <v>1680</v>
      </c>
      <c r="C930" s="1">
        <v>1001</v>
      </c>
      <c r="D930" s="48" t="s">
        <v>172</v>
      </c>
      <c r="E930" s="43">
        <f t="shared" si="60"/>
        <v>935</v>
      </c>
      <c r="F930" s="33">
        <f t="shared" si="59"/>
        <v>668</v>
      </c>
      <c r="G930" s="43"/>
      <c r="H930" s="33">
        <v>828</v>
      </c>
      <c r="I930" s="35">
        <v>3.04</v>
      </c>
      <c r="J930" s="33">
        <v>1002</v>
      </c>
      <c r="K930" s="43">
        <f t="shared" si="61"/>
        <v>668</v>
      </c>
      <c r="L930" s="43"/>
      <c r="M930" s="140"/>
      <c r="O930" s="113"/>
    </row>
    <row r="931" spans="1:15" ht="17.25" customHeight="1" x14ac:dyDescent="0.25">
      <c r="A931" s="29" t="s">
        <v>1681</v>
      </c>
      <c r="B931" s="28" t="s">
        <v>1682</v>
      </c>
      <c r="C931" s="1">
        <v>1568</v>
      </c>
      <c r="D931" s="48" t="s">
        <v>172</v>
      </c>
      <c r="E931" s="43">
        <f t="shared" si="60"/>
        <v>1464</v>
      </c>
      <c r="F931" s="33">
        <f t="shared" si="59"/>
        <v>1046</v>
      </c>
      <c r="G931" s="43"/>
      <c r="H931" s="33">
        <v>1297</v>
      </c>
      <c r="I931" s="35">
        <v>3.04</v>
      </c>
      <c r="J931" s="33">
        <v>1569</v>
      </c>
      <c r="K931" s="43">
        <f t="shared" si="61"/>
        <v>1046</v>
      </c>
      <c r="L931" s="43"/>
      <c r="M931" s="140"/>
      <c r="O931" s="113"/>
    </row>
    <row r="932" spans="1:15" ht="17.25" customHeight="1" x14ac:dyDescent="0.25">
      <c r="A932" s="29" t="s">
        <v>1683</v>
      </c>
      <c r="B932" s="28" t="s">
        <v>1684</v>
      </c>
      <c r="C932" s="1">
        <v>1057</v>
      </c>
      <c r="D932" s="48" t="s">
        <v>172</v>
      </c>
      <c r="E932" s="43">
        <f t="shared" si="60"/>
        <v>987</v>
      </c>
      <c r="F932" s="33">
        <f t="shared" si="59"/>
        <v>705</v>
      </c>
      <c r="G932" s="43"/>
      <c r="H932" s="33">
        <v>874</v>
      </c>
      <c r="I932" s="35">
        <v>3.42</v>
      </c>
      <c r="J932" s="33">
        <v>1057</v>
      </c>
      <c r="K932" s="43">
        <f t="shared" si="61"/>
        <v>705</v>
      </c>
      <c r="L932" s="43"/>
      <c r="M932" s="140"/>
      <c r="O932" s="113"/>
    </row>
    <row r="933" spans="1:15" ht="17.25" customHeight="1" x14ac:dyDescent="0.25">
      <c r="A933" s="29" t="s">
        <v>1685</v>
      </c>
      <c r="B933" s="28" t="s">
        <v>1686</v>
      </c>
      <c r="C933" s="1">
        <v>1115</v>
      </c>
      <c r="D933" s="48" t="s">
        <v>172</v>
      </c>
      <c r="E933" s="43">
        <f t="shared" si="60"/>
        <v>1042</v>
      </c>
      <c r="F933" s="33">
        <f t="shared" si="59"/>
        <v>744</v>
      </c>
      <c r="G933" s="43"/>
      <c r="H933" s="33">
        <v>922</v>
      </c>
      <c r="I933" s="35">
        <v>3.84</v>
      </c>
      <c r="J933" s="33">
        <v>1115</v>
      </c>
      <c r="K933" s="43">
        <f t="shared" si="61"/>
        <v>744</v>
      </c>
      <c r="L933" s="43"/>
      <c r="M933" s="140"/>
      <c r="O933" s="113"/>
    </row>
    <row r="934" spans="1:15" ht="17.25" customHeight="1" x14ac:dyDescent="0.25">
      <c r="A934" s="29" t="s">
        <v>1687</v>
      </c>
      <c r="B934" s="28" t="s">
        <v>1688</v>
      </c>
      <c r="C934" s="1">
        <v>1940</v>
      </c>
      <c r="D934" s="48" t="s">
        <v>172</v>
      </c>
      <c r="E934" s="43">
        <f t="shared" si="60"/>
        <v>1812</v>
      </c>
      <c r="F934" s="33">
        <f t="shared" si="59"/>
        <v>1294</v>
      </c>
      <c r="G934" s="43"/>
      <c r="H934" s="33">
        <v>1604</v>
      </c>
      <c r="I934" s="35">
        <v>3.92</v>
      </c>
      <c r="J934" s="33">
        <v>1940</v>
      </c>
      <c r="K934" s="43">
        <f t="shared" si="61"/>
        <v>1294</v>
      </c>
      <c r="L934" s="43"/>
      <c r="M934" s="140"/>
      <c r="O934" s="113"/>
    </row>
    <row r="935" spans="1:15" ht="17.25" customHeight="1" x14ac:dyDescent="0.25">
      <c r="A935" s="29" t="s">
        <v>1689</v>
      </c>
      <c r="B935" s="28" t="s">
        <v>1690</v>
      </c>
      <c r="C935" s="1">
        <v>1670</v>
      </c>
      <c r="D935" s="48" t="s">
        <v>172</v>
      </c>
      <c r="E935" s="43">
        <f t="shared" si="60"/>
        <v>1560</v>
      </c>
      <c r="F935" s="33">
        <f t="shared" si="59"/>
        <v>1114</v>
      </c>
      <c r="G935" s="43"/>
      <c r="H935" s="33">
        <v>1381</v>
      </c>
      <c r="I935" s="35">
        <v>5.52</v>
      </c>
      <c r="J935" s="33">
        <v>1671</v>
      </c>
      <c r="K935" s="43">
        <f t="shared" si="61"/>
        <v>1114</v>
      </c>
      <c r="L935" s="43"/>
      <c r="M935" s="140"/>
      <c r="O935" s="113"/>
    </row>
    <row r="936" spans="1:15" ht="17.25" customHeight="1" x14ac:dyDescent="0.25">
      <c r="A936" s="29" t="s">
        <v>1691</v>
      </c>
      <c r="B936" s="28" t="s">
        <v>1692</v>
      </c>
      <c r="C936" s="1">
        <v>2217</v>
      </c>
      <c r="D936" s="48" t="s">
        <v>172</v>
      </c>
      <c r="E936" s="43">
        <f t="shared" si="60"/>
        <v>2069</v>
      </c>
      <c r="F936" s="33">
        <f t="shared" si="59"/>
        <v>1478</v>
      </c>
      <c r="G936" s="43"/>
      <c r="H936" s="33">
        <v>1833</v>
      </c>
      <c r="I936" s="35">
        <v>5.52</v>
      </c>
      <c r="J936" s="33">
        <v>2217</v>
      </c>
      <c r="K936" s="43">
        <f t="shared" si="61"/>
        <v>1478</v>
      </c>
      <c r="L936" s="43"/>
      <c r="M936" s="140"/>
      <c r="O936" s="113"/>
    </row>
    <row r="937" spans="1:15" ht="17.25" customHeight="1" x14ac:dyDescent="0.25">
      <c r="A937" s="29" t="s">
        <v>1693</v>
      </c>
      <c r="B937" s="28" t="s">
        <v>1694</v>
      </c>
      <c r="C937" s="1">
        <v>1556</v>
      </c>
      <c r="D937" s="48" t="s">
        <v>172</v>
      </c>
      <c r="E937" s="43">
        <f t="shared" si="60"/>
        <v>1453</v>
      </c>
      <c r="F937" s="33">
        <f t="shared" si="59"/>
        <v>1038</v>
      </c>
      <c r="G937" s="43"/>
      <c r="H937" s="33">
        <v>1287</v>
      </c>
      <c r="I937" s="35">
        <v>4.83</v>
      </c>
      <c r="J937" s="33">
        <v>1557</v>
      </c>
      <c r="K937" s="43">
        <f t="shared" si="61"/>
        <v>1038</v>
      </c>
      <c r="L937" s="43"/>
      <c r="M937" s="140"/>
      <c r="O937" s="113"/>
    </row>
    <row r="938" spans="1:15" ht="17.25" customHeight="1" x14ac:dyDescent="0.25">
      <c r="A938" s="29" t="s">
        <v>1695</v>
      </c>
      <c r="B938" s="28" t="s">
        <v>1696</v>
      </c>
      <c r="C938" s="1">
        <f>1953*2</f>
        <v>3906</v>
      </c>
      <c r="D938" s="48" t="s">
        <v>172</v>
      </c>
      <c r="E938" s="43">
        <f t="shared" si="60"/>
        <v>1823</v>
      </c>
      <c r="F938" s="33">
        <f t="shared" si="59"/>
        <v>1302</v>
      </c>
      <c r="G938" s="43"/>
      <c r="H938" s="33">
        <v>1615</v>
      </c>
      <c r="I938" s="35">
        <v>6.64</v>
      </c>
      <c r="J938" s="33">
        <v>1954</v>
      </c>
      <c r="K938" s="43">
        <f t="shared" si="61"/>
        <v>1302</v>
      </c>
      <c r="L938" s="43"/>
      <c r="M938" s="140"/>
      <c r="O938" s="113"/>
    </row>
    <row r="939" spans="1:15" ht="17.25" customHeight="1" x14ac:dyDescent="0.25">
      <c r="A939" s="29" t="s">
        <v>1697</v>
      </c>
      <c r="B939" s="28" t="s">
        <v>1698</v>
      </c>
      <c r="C939" s="1">
        <f>2395*2</f>
        <v>4790</v>
      </c>
      <c r="D939" s="48" t="s">
        <v>172</v>
      </c>
      <c r="E939" s="43">
        <f t="shared" si="60"/>
        <v>2236</v>
      </c>
      <c r="F939" s="33">
        <f t="shared" si="59"/>
        <v>1597</v>
      </c>
      <c r="G939" s="43"/>
      <c r="H939" s="33">
        <v>1980</v>
      </c>
      <c r="I939" s="35">
        <v>6.98</v>
      </c>
      <c r="J939" s="33">
        <v>2395</v>
      </c>
      <c r="K939" s="43">
        <f t="shared" si="61"/>
        <v>1597</v>
      </c>
      <c r="L939" s="43"/>
      <c r="M939" s="140"/>
      <c r="O939" s="113"/>
    </row>
    <row r="940" spans="1:15" ht="17.25" customHeight="1" x14ac:dyDescent="0.25">
      <c r="A940" s="29" t="s">
        <v>1699</v>
      </c>
      <c r="B940" s="28" t="s">
        <v>1700</v>
      </c>
      <c r="C940" s="1">
        <v>2126</v>
      </c>
      <c r="D940" s="48" t="s">
        <v>172</v>
      </c>
      <c r="E940" s="43">
        <f t="shared" si="60"/>
        <v>1985</v>
      </c>
      <c r="F940" s="33">
        <f t="shared" si="59"/>
        <v>1418</v>
      </c>
      <c r="G940" s="43"/>
      <c r="H940" s="33">
        <v>1758</v>
      </c>
      <c r="I940" s="35">
        <v>6.98</v>
      </c>
      <c r="J940" s="33">
        <v>2127</v>
      </c>
      <c r="K940" s="43">
        <f t="shared" si="61"/>
        <v>1418</v>
      </c>
      <c r="L940" s="43"/>
      <c r="M940" s="140"/>
      <c r="O940" s="113"/>
    </row>
    <row r="941" spans="1:15" ht="17.25" customHeight="1" x14ac:dyDescent="0.25">
      <c r="A941" s="29" t="s">
        <v>1701</v>
      </c>
      <c r="B941" s="28" t="s">
        <v>1702</v>
      </c>
      <c r="C941" s="1">
        <v>2787</v>
      </c>
      <c r="D941" s="48" t="s">
        <v>172</v>
      </c>
      <c r="E941" s="43">
        <f t="shared" si="60"/>
        <v>2601</v>
      </c>
      <c r="F941" s="33">
        <f t="shared" si="59"/>
        <v>1858</v>
      </c>
      <c r="G941" s="43"/>
      <c r="H941" s="33">
        <v>2304</v>
      </c>
      <c r="I941" s="35">
        <v>9.17</v>
      </c>
      <c r="J941" s="33">
        <v>2787</v>
      </c>
      <c r="K941" s="43">
        <f t="shared" si="61"/>
        <v>1858</v>
      </c>
      <c r="L941" s="43"/>
      <c r="M941" s="140"/>
      <c r="O941" s="113"/>
    </row>
    <row r="942" spans="1:15" ht="17.25" customHeight="1" x14ac:dyDescent="0.25">
      <c r="A942" s="29" t="s">
        <v>1703</v>
      </c>
      <c r="B942" s="28" t="s">
        <v>1704</v>
      </c>
      <c r="C942" s="1">
        <v>3002</v>
      </c>
      <c r="D942" s="48" t="s">
        <v>172</v>
      </c>
      <c r="E942" s="43">
        <f t="shared" si="60"/>
        <v>2803</v>
      </c>
      <c r="F942" s="33">
        <f t="shared" si="59"/>
        <v>2002</v>
      </c>
      <c r="G942" s="43"/>
      <c r="H942" s="33">
        <v>2482</v>
      </c>
      <c r="I942" s="35">
        <v>9.17</v>
      </c>
      <c r="J942" s="33">
        <v>3002</v>
      </c>
      <c r="K942" s="43">
        <f t="shared" si="61"/>
        <v>2002</v>
      </c>
      <c r="L942" s="43"/>
      <c r="M942" s="140"/>
      <c r="O942" s="113"/>
    </row>
    <row r="943" spans="1:15" ht="17.25" customHeight="1" x14ac:dyDescent="0.25">
      <c r="A943" s="29" t="s">
        <v>1705</v>
      </c>
      <c r="B943" s="28" t="s">
        <v>1706</v>
      </c>
      <c r="C943" s="1">
        <v>3861</v>
      </c>
      <c r="D943" s="48" t="s">
        <v>172</v>
      </c>
      <c r="E943" s="43">
        <f t="shared" si="60"/>
        <v>3604</v>
      </c>
      <c r="F943" s="33">
        <f t="shared" si="59"/>
        <v>2574</v>
      </c>
      <c r="G943" s="43"/>
      <c r="H943" s="33">
        <v>3192</v>
      </c>
      <c r="I943" s="35">
        <v>8.74</v>
      </c>
      <c r="J943" s="33">
        <v>3861</v>
      </c>
      <c r="K943" s="43">
        <f t="shared" si="61"/>
        <v>2574</v>
      </c>
      <c r="L943" s="43"/>
      <c r="M943" s="140"/>
      <c r="O943" s="113"/>
    </row>
    <row r="944" spans="1:15" ht="17.25" customHeight="1" x14ac:dyDescent="0.25">
      <c r="A944" s="29" t="s">
        <v>1707</v>
      </c>
      <c r="B944" s="28" t="s">
        <v>1708</v>
      </c>
      <c r="C944" s="1">
        <v>3673</v>
      </c>
      <c r="D944" s="48" t="s">
        <v>172</v>
      </c>
      <c r="E944" s="43">
        <f t="shared" si="60"/>
        <v>3429</v>
      </c>
      <c r="F944" s="33">
        <f t="shared" si="59"/>
        <v>2449</v>
      </c>
      <c r="G944" s="43"/>
      <c r="H944" s="33">
        <v>3037</v>
      </c>
      <c r="I944" s="35">
        <v>11.3</v>
      </c>
      <c r="J944" s="33">
        <v>3674</v>
      </c>
      <c r="K944" s="43">
        <f t="shared" si="61"/>
        <v>2449</v>
      </c>
      <c r="L944" s="43"/>
      <c r="M944" s="140"/>
      <c r="O944" s="113"/>
    </row>
    <row r="945" spans="1:15" ht="17.25" customHeight="1" x14ac:dyDescent="0.25">
      <c r="A945" s="29" t="s">
        <v>1709</v>
      </c>
      <c r="B945" s="28" t="s">
        <v>1710</v>
      </c>
      <c r="C945" s="1">
        <v>3654</v>
      </c>
      <c r="D945" s="48" t="s">
        <v>172</v>
      </c>
      <c r="E945" s="43">
        <f t="shared" si="60"/>
        <v>3410</v>
      </c>
      <c r="F945" s="33">
        <f t="shared" si="59"/>
        <v>2436</v>
      </c>
      <c r="G945" s="43"/>
      <c r="H945" s="33">
        <v>3021</v>
      </c>
      <c r="I945" s="35">
        <v>12</v>
      </c>
      <c r="J945" s="33">
        <v>3654</v>
      </c>
      <c r="K945" s="43">
        <f t="shared" si="61"/>
        <v>2436</v>
      </c>
      <c r="L945" s="43"/>
      <c r="M945" s="140"/>
      <c r="O945" s="113"/>
    </row>
    <row r="946" spans="1:15" ht="17.25" customHeight="1" x14ac:dyDescent="0.25">
      <c r="A946" s="29" t="s">
        <v>1711</v>
      </c>
      <c r="B946" s="28" t="s">
        <v>1712</v>
      </c>
      <c r="C946" s="1">
        <v>5807</v>
      </c>
      <c r="D946" s="48" t="s">
        <v>172</v>
      </c>
      <c r="E946" s="43">
        <f t="shared" si="60"/>
        <v>5421</v>
      </c>
      <c r="F946" s="33">
        <f t="shared" si="59"/>
        <v>3872</v>
      </c>
      <c r="G946" s="43"/>
      <c r="H946" s="33">
        <v>4801</v>
      </c>
      <c r="I946" s="35">
        <v>14.6</v>
      </c>
      <c r="J946" s="33">
        <v>5808</v>
      </c>
      <c r="K946" s="43">
        <f t="shared" si="61"/>
        <v>3872</v>
      </c>
      <c r="L946" s="43"/>
      <c r="M946" s="140"/>
      <c r="O946" s="113"/>
    </row>
    <row r="947" spans="1:15" ht="17.25" customHeight="1" x14ac:dyDescent="0.25">
      <c r="A947" s="29" t="s">
        <v>1713</v>
      </c>
      <c r="B947" s="28" t="s">
        <v>1714</v>
      </c>
      <c r="C947" s="1">
        <v>5256</v>
      </c>
      <c r="D947" s="48" t="s">
        <v>172</v>
      </c>
      <c r="E947" s="43">
        <f t="shared" si="60"/>
        <v>4906</v>
      </c>
      <c r="F947" s="33">
        <f t="shared" si="59"/>
        <v>3504</v>
      </c>
      <c r="G947" s="43"/>
      <c r="H947" s="33">
        <v>4345</v>
      </c>
      <c r="I947" s="35">
        <v>14.9</v>
      </c>
      <c r="J947" s="33">
        <v>5256</v>
      </c>
      <c r="K947" s="43">
        <f t="shared" si="61"/>
        <v>3504</v>
      </c>
      <c r="L947" s="43"/>
      <c r="M947" s="140"/>
      <c r="O947" s="113"/>
    </row>
    <row r="948" spans="1:15" ht="17.25" customHeight="1" x14ac:dyDescent="0.25">
      <c r="A948" s="29" t="s">
        <v>1715</v>
      </c>
      <c r="B948" s="28" t="s">
        <v>1716</v>
      </c>
      <c r="C948" s="1">
        <v>3568</v>
      </c>
      <c r="D948" s="48" t="s">
        <v>172</v>
      </c>
      <c r="E948" s="43">
        <f t="shared" si="60"/>
        <v>3331</v>
      </c>
      <c r="F948" s="33">
        <f t="shared" si="59"/>
        <v>2379</v>
      </c>
      <c r="G948" s="43"/>
      <c r="H948" s="33">
        <v>2950</v>
      </c>
      <c r="I948" s="35">
        <v>12</v>
      </c>
      <c r="J948" s="33">
        <v>3569</v>
      </c>
      <c r="K948" s="43">
        <f t="shared" si="61"/>
        <v>2379</v>
      </c>
      <c r="L948" s="43"/>
      <c r="M948" s="140"/>
      <c r="O948" s="113"/>
    </row>
    <row r="949" spans="1:15" ht="17.25" customHeight="1" x14ac:dyDescent="0.25">
      <c r="A949" s="29" t="s">
        <v>1717</v>
      </c>
      <c r="B949" s="28" t="s">
        <v>1718</v>
      </c>
      <c r="C949" s="1">
        <v>5712</v>
      </c>
      <c r="D949" s="48" t="s">
        <v>172</v>
      </c>
      <c r="E949" s="43">
        <f t="shared" si="60"/>
        <v>5331</v>
      </c>
      <c r="F949" s="33">
        <f t="shared" si="59"/>
        <v>3808</v>
      </c>
      <c r="G949" s="43"/>
      <c r="H949" s="33">
        <v>4722</v>
      </c>
      <c r="I949" s="35">
        <v>15.65</v>
      </c>
      <c r="J949" s="33">
        <v>5712</v>
      </c>
      <c r="K949" s="43">
        <f t="shared" si="61"/>
        <v>3808</v>
      </c>
      <c r="L949" s="43"/>
      <c r="M949" s="140"/>
      <c r="O949" s="113"/>
    </row>
    <row r="950" spans="1:15" ht="17.25" customHeight="1" x14ac:dyDescent="0.25">
      <c r="A950" s="29" t="s">
        <v>1719</v>
      </c>
      <c r="B950" s="28" t="s">
        <v>1720</v>
      </c>
      <c r="C950" s="1">
        <v>5288</v>
      </c>
      <c r="D950" s="48" t="s">
        <v>172</v>
      </c>
      <c r="E950" s="43">
        <f t="shared" si="60"/>
        <v>4936</v>
      </c>
      <c r="F950" s="33">
        <f t="shared" si="59"/>
        <v>3526</v>
      </c>
      <c r="G950" s="43"/>
      <c r="H950" s="33">
        <v>4372</v>
      </c>
      <c r="I950" s="35">
        <v>15.65</v>
      </c>
      <c r="J950" s="33">
        <v>5289</v>
      </c>
      <c r="K950" s="43">
        <f t="shared" si="61"/>
        <v>3526</v>
      </c>
      <c r="L950" s="43"/>
      <c r="M950" s="140"/>
      <c r="O950" s="113"/>
    </row>
    <row r="951" spans="1:15" ht="17.25" customHeight="1" x14ac:dyDescent="0.25">
      <c r="A951" s="29" t="s">
        <v>1721</v>
      </c>
      <c r="B951" s="28" t="s">
        <v>1722</v>
      </c>
      <c r="C951" s="1">
        <v>4536</v>
      </c>
      <c r="D951" s="48" t="s">
        <v>172</v>
      </c>
      <c r="E951" s="43">
        <f t="shared" si="60"/>
        <v>4234</v>
      </c>
      <c r="F951" s="33">
        <f t="shared" si="59"/>
        <v>3024</v>
      </c>
      <c r="G951" s="43"/>
      <c r="H951" s="33">
        <v>3750</v>
      </c>
      <c r="I951" s="35">
        <v>15.3</v>
      </c>
      <c r="J951" s="33">
        <v>4536</v>
      </c>
      <c r="K951" s="43">
        <f t="shared" si="61"/>
        <v>3024</v>
      </c>
      <c r="L951" s="43"/>
      <c r="M951" s="140"/>
      <c r="O951" s="113"/>
    </row>
    <row r="952" spans="1:15" ht="17.25" customHeight="1" x14ac:dyDescent="0.25">
      <c r="A952" s="29" t="s">
        <v>1723</v>
      </c>
      <c r="B952" s="28" t="s">
        <v>1724</v>
      </c>
      <c r="C952" s="1">
        <v>5149</v>
      </c>
      <c r="D952" s="48" t="s">
        <v>172</v>
      </c>
      <c r="E952" s="43">
        <f t="shared" si="60"/>
        <v>4806</v>
      </c>
      <c r="F952" s="33">
        <f t="shared" si="59"/>
        <v>3433</v>
      </c>
      <c r="G952" s="43"/>
      <c r="H952" s="33">
        <v>4257</v>
      </c>
      <c r="I952" s="35">
        <v>15.3</v>
      </c>
      <c r="J952" s="33">
        <v>5150</v>
      </c>
      <c r="K952" s="43">
        <f t="shared" si="61"/>
        <v>3433</v>
      </c>
      <c r="L952" s="43"/>
      <c r="M952" s="140"/>
      <c r="O952" s="113"/>
    </row>
    <row r="953" spans="1:15" ht="17.25" customHeight="1" x14ac:dyDescent="0.25">
      <c r="A953" s="29" t="s">
        <v>1725</v>
      </c>
      <c r="B953" s="28" t="s">
        <v>1726</v>
      </c>
      <c r="C953" s="1">
        <v>6684</v>
      </c>
      <c r="D953" s="48" t="s">
        <v>172</v>
      </c>
      <c r="E953" s="43">
        <f t="shared" si="60"/>
        <v>6238</v>
      </c>
      <c r="F953" s="33">
        <f t="shared" si="59"/>
        <v>4456</v>
      </c>
      <c r="G953" s="43"/>
      <c r="H953" s="33">
        <v>5526</v>
      </c>
      <c r="I953" s="35">
        <v>18.100000000000001</v>
      </c>
      <c r="J953" s="33">
        <v>6685</v>
      </c>
      <c r="K953" s="43">
        <f t="shared" si="61"/>
        <v>4456</v>
      </c>
      <c r="L953" s="43"/>
      <c r="M953" s="140"/>
      <c r="O953" s="113"/>
    </row>
    <row r="954" spans="1:15" ht="17.25" customHeight="1" x14ac:dyDescent="0.25">
      <c r="A954" s="29" t="s">
        <v>1727</v>
      </c>
      <c r="B954" s="28" t="s">
        <v>1728</v>
      </c>
      <c r="C954" s="1">
        <v>5582</v>
      </c>
      <c r="D954" s="48" t="s">
        <v>172</v>
      </c>
      <c r="E954" s="43">
        <f t="shared" si="60"/>
        <v>5211</v>
      </c>
      <c r="F954" s="33">
        <f t="shared" si="59"/>
        <v>3722</v>
      </c>
      <c r="G954" s="43"/>
      <c r="H954" s="33">
        <v>4615</v>
      </c>
      <c r="I954" s="35">
        <v>18.559999999999999</v>
      </c>
      <c r="J954" s="33">
        <v>5583</v>
      </c>
      <c r="K954" s="43">
        <f t="shared" si="61"/>
        <v>3722</v>
      </c>
      <c r="L954" s="43"/>
      <c r="M954" s="140"/>
      <c r="O954" s="113"/>
    </row>
    <row r="955" spans="1:15" ht="17.25" customHeight="1" x14ac:dyDescent="0.25">
      <c r="A955" s="29" t="s">
        <v>1729</v>
      </c>
      <c r="B955" s="28" t="s">
        <v>1730</v>
      </c>
      <c r="C955" s="1">
        <v>7290</v>
      </c>
      <c r="D955" s="48" t="s">
        <v>172</v>
      </c>
      <c r="E955" s="43">
        <f t="shared" si="60"/>
        <v>6804</v>
      </c>
      <c r="F955" s="33">
        <f t="shared" si="59"/>
        <v>4860</v>
      </c>
      <c r="G955" s="43"/>
      <c r="H955" s="33">
        <v>6027</v>
      </c>
      <c r="I955" s="35">
        <v>16.899999999999999</v>
      </c>
      <c r="J955" s="33">
        <v>7291</v>
      </c>
      <c r="K955" s="43">
        <f t="shared" si="61"/>
        <v>4860</v>
      </c>
      <c r="L955" s="43"/>
      <c r="M955" s="140"/>
      <c r="O955" s="113"/>
    </row>
    <row r="956" spans="1:15" ht="17.25" customHeight="1" x14ac:dyDescent="0.25">
      <c r="A956" s="29" t="s">
        <v>1731</v>
      </c>
      <c r="B956" s="28" t="s">
        <v>1732</v>
      </c>
      <c r="C956" s="1">
        <v>6162</v>
      </c>
      <c r="D956" s="48" t="s">
        <v>172</v>
      </c>
      <c r="E956" s="43">
        <f t="shared" si="60"/>
        <v>5751</v>
      </c>
      <c r="F956" s="33">
        <f t="shared" si="59"/>
        <v>4108</v>
      </c>
      <c r="G956" s="43"/>
      <c r="H956" s="33">
        <v>5094</v>
      </c>
      <c r="I956" s="35">
        <v>16.899999999999999</v>
      </c>
      <c r="J956" s="33">
        <v>6162</v>
      </c>
      <c r="K956" s="43">
        <f t="shared" si="61"/>
        <v>4108</v>
      </c>
      <c r="L956" s="43"/>
      <c r="M956" s="140"/>
      <c r="O956" s="113"/>
    </row>
    <row r="957" spans="1:15" ht="17.25" customHeight="1" x14ac:dyDescent="0.25">
      <c r="A957" s="29" t="s">
        <v>1733</v>
      </c>
      <c r="B957" s="28" t="s">
        <v>1734</v>
      </c>
      <c r="C957" s="1">
        <v>13041</v>
      </c>
      <c r="D957" s="48" t="s">
        <v>172</v>
      </c>
      <c r="E957" s="43">
        <f t="shared" si="60"/>
        <v>12172</v>
      </c>
      <c r="F957" s="33">
        <f t="shared" si="59"/>
        <v>8694</v>
      </c>
      <c r="G957" s="43"/>
      <c r="H957" s="33">
        <v>10781</v>
      </c>
      <c r="I957" s="35">
        <v>26.55</v>
      </c>
      <c r="J957" s="33">
        <v>13042</v>
      </c>
      <c r="K957" s="43">
        <f t="shared" si="61"/>
        <v>8694</v>
      </c>
      <c r="L957" s="43"/>
      <c r="M957" s="140"/>
      <c r="O957" s="113"/>
    </row>
    <row r="958" spans="1:15" ht="17.25" customHeight="1" x14ac:dyDescent="0.25">
      <c r="A958" s="29" t="s">
        <v>1735</v>
      </c>
      <c r="B958" s="28" t="s">
        <v>1736</v>
      </c>
      <c r="C958" s="1">
        <v>5888</v>
      </c>
      <c r="D958" s="48" t="s">
        <v>172</v>
      </c>
      <c r="E958" s="43">
        <f t="shared" si="60"/>
        <v>5496</v>
      </c>
      <c r="F958" s="33">
        <f t="shared" si="59"/>
        <v>3926</v>
      </c>
      <c r="G958" s="43"/>
      <c r="H958" s="33">
        <v>4868</v>
      </c>
      <c r="I958" s="35">
        <v>19.399999999999999</v>
      </c>
      <c r="J958" s="33">
        <v>5889</v>
      </c>
      <c r="K958" s="43">
        <f t="shared" si="61"/>
        <v>3926</v>
      </c>
      <c r="L958" s="43"/>
      <c r="M958" s="140"/>
      <c r="O958" s="113"/>
    </row>
    <row r="959" spans="1:15" ht="17.25" customHeight="1" x14ac:dyDescent="0.25">
      <c r="A959" s="29" t="s">
        <v>1737</v>
      </c>
      <c r="B959" s="28" t="s">
        <v>1738</v>
      </c>
      <c r="C959" s="1">
        <v>6468</v>
      </c>
      <c r="D959" s="48" t="s">
        <v>172</v>
      </c>
      <c r="E959" s="43">
        <f t="shared" si="60"/>
        <v>6037</v>
      </c>
      <c r="F959" s="33">
        <f t="shared" si="59"/>
        <v>4312</v>
      </c>
      <c r="G959" s="43"/>
      <c r="H959" s="33">
        <v>5347</v>
      </c>
      <c r="I959" s="35">
        <v>19.361000000000001</v>
      </c>
      <c r="J959" s="33">
        <v>6468</v>
      </c>
      <c r="K959" s="43">
        <f t="shared" si="61"/>
        <v>4312</v>
      </c>
      <c r="L959" s="43"/>
      <c r="M959" s="140"/>
      <c r="O959" s="113"/>
    </row>
    <row r="960" spans="1:15" ht="17.25" customHeight="1" x14ac:dyDescent="0.25">
      <c r="A960" s="29" t="s">
        <v>1739</v>
      </c>
      <c r="B960" s="28" t="s">
        <v>1740</v>
      </c>
      <c r="C960" s="1">
        <v>7904</v>
      </c>
      <c r="D960" s="48" t="s">
        <v>172</v>
      </c>
      <c r="E960" s="43">
        <f t="shared" si="60"/>
        <v>7377</v>
      </c>
      <c r="F960" s="33">
        <f t="shared" si="59"/>
        <v>5269</v>
      </c>
      <c r="G960" s="43"/>
      <c r="H960" s="33">
        <v>6534</v>
      </c>
      <c r="I960" s="35">
        <v>23</v>
      </c>
      <c r="J960" s="33">
        <v>7904</v>
      </c>
      <c r="K960" s="43">
        <f t="shared" si="61"/>
        <v>5269</v>
      </c>
      <c r="L960" s="43"/>
      <c r="M960" s="140"/>
      <c r="O960" s="113"/>
    </row>
    <row r="961" spans="1:15" ht="17.25" customHeight="1" x14ac:dyDescent="0.25">
      <c r="A961" s="29" t="s">
        <v>1741</v>
      </c>
      <c r="B961" s="28" t="s">
        <v>1742</v>
      </c>
      <c r="C961" s="1">
        <v>8599</v>
      </c>
      <c r="D961" s="48" t="s">
        <v>172</v>
      </c>
      <c r="E961" s="43">
        <f t="shared" si="60"/>
        <v>8026</v>
      </c>
      <c r="F961" s="33">
        <f t="shared" si="59"/>
        <v>5733</v>
      </c>
      <c r="G961" s="43"/>
      <c r="H961" s="33">
        <v>7109</v>
      </c>
      <c r="I961" s="35">
        <v>27.9</v>
      </c>
      <c r="J961" s="33">
        <v>8600</v>
      </c>
      <c r="K961" s="43">
        <f t="shared" si="61"/>
        <v>5733</v>
      </c>
      <c r="L961" s="43"/>
      <c r="M961" s="140"/>
      <c r="O961" s="113"/>
    </row>
    <row r="962" spans="1:15" ht="17.25" customHeight="1" x14ac:dyDescent="0.25">
      <c r="A962" s="29" t="s">
        <v>1743</v>
      </c>
      <c r="B962" s="28" t="s">
        <v>1744</v>
      </c>
      <c r="C962" s="1">
        <v>9919</v>
      </c>
      <c r="D962" s="48" t="s">
        <v>172</v>
      </c>
      <c r="E962" s="43">
        <f t="shared" si="60"/>
        <v>9258</v>
      </c>
      <c r="F962" s="33">
        <f t="shared" si="59"/>
        <v>6613</v>
      </c>
      <c r="G962" s="43"/>
      <c r="H962" s="33">
        <v>8200</v>
      </c>
      <c r="I962" s="35">
        <v>27.8</v>
      </c>
      <c r="J962" s="33">
        <v>9919</v>
      </c>
      <c r="K962" s="43">
        <f t="shared" si="61"/>
        <v>6613</v>
      </c>
      <c r="L962" s="43"/>
      <c r="M962" s="140"/>
      <c r="O962" s="113"/>
    </row>
    <row r="963" spans="1:15" x14ac:dyDescent="0.25">
      <c r="A963" s="29" t="s">
        <v>159</v>
      </c>
      <c r="B963" s="48"/>
      <c r="D963" s="31" t="s">
        <v>160</v>
      </c>
      <c r="E963" s="43" t="str">
        <f t="shared" si="60"/>
        <v/>
      </c>
      <c r="F963" s="33" t="str">
        <f t="shared" si="59"/>
        <v/>
      </c>
      <c r="G963" s="43"/>
      <c r="H963" s="62" t="s">
        <v>731</v>
      </c>
      <c r="I963" s="35" t="s">
        <v>732</v>
      </c>
      <c r="J963" s="114" t="s">
        <v>159</v>
      </c>
      <c r="K963" s="43"/>
      <c r="L963" s="43"/>
      <c r="M963" s="140"/>
      <c r="O963" s="113"/>
    </row>
    <row r="964" spans="1:15" ht="15.75" thickBot="1" x14ac:dyDescent="0.3">
      <c r="A964" s="29" t="s">
        <v>159</v>
      </c>
      <c r="B964" s="48"/>
      <c r="D964" s="31" t="s">
        <v>163</v>
      </c>
      <c r="E964" s="43" t="str">
        <f t="shared" si="60"/>
        <v/>
      </c>
      <c r="F964" s="33" t="str">
        <f t="shared" si="59"/>
        <v/>
      </c>
      <c r="G964" s="43"/>
      <c r="H964" s="58" t="s">
        <v>961</v>
      </c>
      <c r="I964" s="35" t="s">
        <v>735</v>
      </c>
      <c r="J964" s="114" t="s">
        <v>159</v>
      </c>
      <c r="K964" s="43"/>
      <c r="L964" s="43"/>
      <c r="M964" s="140"/>
      <c r="O964" s="113"/>
    </row>
    <row r="965" spans="1:15" s="42" customFormat="1" x14ac:dyDescent="0.25">
      <c r="A965" s="23" t="s">
        <v>159</v>
      </c>
      <c r="B965" s="50" t="s">
        <v>1542</v>
      </c>
      <c r="C965" s="115"/>
      <c r="D965" s="31" t="s">
        <v>166</v>
      </c>
      <c r="E965" s="43" t="str">
        <f t="shared" si="60"/>
        <v/>
      </c>
      <c r="F965" s="33" t="str">
        <f t="shared" si="59"/>
        <v/>
      </c>
      <c r="G965" s="43"/>
      <c r="H965" s="45" t="s">
        <v>1592</v>
      </c>
      <c r="I965" s="41"/>
      <c r="J965" s="40" t="s">
        <v>159</v>
      </c>
      <c r="K965" s="43"/>
      <c r="L965" s="43"/>
      <c r="M965" s="140"/>
      <c r="N965" s="113"/>
      <c r="O965" s="113"/>
    </row>
    <row r="966" spans="1:15" s="42" customFormat="1" x14ac:dyDescent="0.25">
      <c r="A966" s="23" t="s">
        <v>159</v>
      </c>
      <c r="B966" s="37" t="s">
        <v>1591</v>
      </c>
      <c r="C966" s="115"/>
      <c r="D966" s="31" t="s">
        <v>168</v>
      </c>
      <c r="E966" s="43" t="str">
        <f t="shared" si="60"/>
        <v/>
      </c>
      <c r="F966" s="33" t="str">
        <f t="shared" ref="F966:F1029" si="62">IF(K966=0,"",K966)</f>
        <v/>
      </c>
      <c r="G966" s="43"/>
      <c r="H966" s="46" t="s">
        <v>1745</v>
      </c>
      <c r="I966" s="41"/>
      <c r="J966" s="40" t="s">
        <v>159</v>
      </c>
      <c r="K966" s="43"/>
      <c r="L966" s="43"/>
      <c r="M966" s="140"/>
      <c r="N966" s="113"/>
      <c r="O966" s="113"/>
    </row>
    <row r="967" spans="1:15" x14ac:dyDescent="0.25">
      <c r="A967" s="29" t="s">
        <v>159</v>
      </c>
      <c r="B967" s="38" t="s">
        <v>740</v>
      </c>
      <c r="D967" s="31"/>
      <c r="E967" s="43" t="str">
        <f t="shared" ref="E967:E1030" si="63">IF(K967&lt;=0,"",K967*E$2)</f>
        <v/>
      </c>
      <c r="F967" s="33" t="str">
        <f t="shared" si="62"/>
        <v/>
      </c>
      <c r="G967" s="43"/>
      <c r="H967" s="55" t="s">
        <v>241</v>
      </c>
      <c r="I967" s="35" t="s">
        <v>242</v>
      </c>
      <c r="J967" s="114" t="s">
        <v>159</v>
      </c>
      <c r="K967" s="43"/>
      <c r="L967" s="43"/>
      <c r="M967" s="140"/>
      <c r="O967" s="113"/>
    </row>
    <row r="968" spans="1:15" ht="15.75" thickBot="1" x14ac:dyDescent="0.3">
      <c r="A968" s="23" t="s">
        <v>73</v>
      </c>
      <c r="B968" s="59" t="s">
        <v>165</v>
      </c>
      <c r="D968" s="31" t="s">
        <v>243</v>
      </c>
      <c r="E968" s="43" t="str">
        <f t="shared" si="63"/>
        <v/>
      </c>
      <c r="F968" s="33" t="str">
        <f t="shared" si="62"/>
        <v/>
      </c>
      <c r="G968" s="43"/>
      <c r="H968" s="55" t="s">
        <v>244</v>
      </c>
      <c r="I968" s="35" t="s">
        <v>245</v>
      </c>
      <c r="J968" s="114" t="s">
        <v>159</v>
      </c>
      <c r="K968" s="43"/>
      <c r="L968" s="43"/>
      <c r="M968" s="140"/>
      <c r="O968" s="113"/>
    </row>
    <row r="969" spans="1:15" x14ac:dyDescent="0.25">
      <c r="A969" s="29" t="s">
        <v>1746</v>
      </c>
      <c r="B969" s="28" t="s">
        <v>1747</v>
      </c>
      <c r="C969" s="1">
        <v>417</v>
      </c>
      <c r="D969" s="48" t="s">
        <v>172</v>
      </c>
      <c r="E969" s="43">
        <f t="shared" si="63"/>
        <v>389</v>
      </c>
      <c r="F969" s="33">
        <f t="shared" si="62"/>
        <v>278</v>
      </c>
      <c r="G969" s="43"/>
      <c r="H969" s="33">
        <v>345</v>
      </c>
      <c r="I969" s="35">
        <v>0.6</v>
      </c>
      <c r="J969" s="33">
        <v>417</v>
      </c>
      <c r="K969" s="43">
        <f t="shared" ref="K969:K975" si="64">H969/1.24</f>
        <v>278</v>
      </c>
      <c r="L969" s="43"/>
      <c r="M969" s="140"/>
      <c r="O969" s="113"/>
    </row>
    <row r="970" spans="1:15" x14ac:dyDescent="0.25">
      <c r="A970" s="29" t="s">
        <v>1748</v>
      </c>
      <c r="B970" s="28" t="s">
        <v>1749</v>
      </c>
      <c r="C970" s="1">
        <v>389</v>
      </c>
      <c r="D970" s="48" t="s">
        <v>172</v>
      </c>
      <c r="E970" s="43">
        <f t="shared" si="63"/>
        <v>364</v>
      </c>
      <c r="F970" s="33">
        <f t="shared" si="62"/>
        <v>260</v>
      </c>
      <c r="G970" s="43"/>
      <c r="H970" s="33">
        <v>322</v>
      </c>
      <c r="I970" s="35">
        <v>0.75</v>
      </c>
      <c r="J970" s="33">
        <v>390</v>
      </c>
      <c r="K970" s="43">
        <f t="shared" si="64"/>
        <v>260</v>
      </c>
      <c r="L970" s="43"/>
      <c r="M970" s="140"/>
      <c r="O970" s="113"/>
    </row>
    <row r="971" spans="1:15" x14ac:dyDescent="0.25">
      <c r="A971" s="29" t="s">
        <v>1750</v>
      </c>
      <c r="B971" s="28" t="s">
        <v>1751</v>
      </c>
      <c r="C971" s="1">
        <v>541</v>
      </c>
      <c r="D971" s="48" t="s">
        <v>172</v>
      </c>
      <c r="E971" s="43">
        <f t="shared" si="63"/>
        <v>505</v>
      </c>
      <c r="F971" s="33">
        <f t="shared" si="62"/>
        <v>361</v>
      </c>
      <c r="G971" s="43"/>
      <c r="H971" s="33">
        <v>448</v>
      </c>
      <c r="I971" s="35">
        <v>0.92</v>
      </c>
      <c r="J971" s="33">
        <v>542</v>
      </c>
      <c r="K971" s="43">
        <f t="shared" si="64"/>
        <v>361</v>
      </c>
      <c r="L971" s="43"/>
      <c r="M971" s="140"/>
      <c r="O971" s="113"/>
    </row>
    <row r="972" spans="1:15" x14ac:dyDescent="0.25">
      <c r="A972" s="29" t="s">
        <v>1752</v>
      </c>
      <c r="B972" s="28" t="s">
        <v>1753</v>
      </c>
      <c r="C972" s="1">
        <v>1071</v>
      </c>
      <c r="D972" s="48" t="s">
        <v>172</v>
      </c>
      <c r="E972" s="43">
        <f t="shared" si="63"/>
        <v>1001</v>
      </c>
      <c r="F972" s="33">
        <f t="shared" si="62"/>
        <v>715</v>
      </c>
      <c r="G972" s="43"/>
      <c r="H972" s="33">
        <v>886</v>
      </c>
      <c r="I972" s="35">
        <v>1.24</v>
      </c>
      <c r="J972" s="33">
        <v>1072</v>
      </c>
      <c r="K972" s="43">
        <f t="shared" si="64"/>
        <v>715</v>
      </c>
      <c r="L972" s="43"/>
      <c r="M972" s="140"/>
      <c r="O972" s="113"/>
    </row>
    <row r="973" spans="1:15" x14ac:dyDescent="0.25">
      <c r="A973" s="29" t="s">
        <v>1754</v>
      </c>
      <c r="B973" s="28" t="s">
        <v>1755</v>
      </c>
      <c r="C973" s="1">
        <v>1187</v>
      </c>
      <c r="D973" s="48" t="s">
        <v>172</v>
      </c>
      <c r="E973" s="43">
        <f t="shared" si="63"/>
        <v>1109</v>
      </c>
      <c r="F973" s="33">
        <f t="shared" si="62"/>
        <v>792</v>
      </c>
      <c r="G973" s="43"/>
      <c r="H973" s="33">
        <v>982</v>
      </c>
      <c r="I973" s="35">
        <v>1.82</v>
      </c>
      <c r="J973" s="33">
        <v>1188</v>
      </c>
      <c r="K973" s="43">
        <f t="shared" si="64"/>
        <v>792</v>
      </c>
      <c r="L973" s="43"/>
      <c r="M973" s="140"/>
      <c r="O973" s="113"/>
    </row>
    <row r="974" spans="1:15" x14ac:dyDescent="0.25">
      <c r="A974" s="29" t="s">
        <v>1754</v>
      </c>
      <c r="B974" s="28" t="s">
        <v>1755</v>
      </c>
      <c r="C974" s="1">
        <v>1187</v>
      </c>
      <c r="D974" s="48" t="s">
        <v>172</v>
      </c>
      <c r="E974" s="43">
        <f t="shared" si="63"/>
        <v>1109</v>
      </c>
      <c r="F974" s="33">
        <f t="shared" si="62"/>
        <v>792</v>
      </c>
      <c r="G974" s="43"/>
      <c r="H974" s="33">
        <v>982</v>
      </c>
      <c r="I974" s="35">
        <v>1.82</v>
      </c>
      <c r="J974" s="33">
        <v>1188</v>
      </c>
      <c r="K974" s="43">
        <f t="shared" si="64"/>
        <v>792</v>
      </c>
      <c r="L974" s="43"/>
      <c r="M974" s="140"/>
      <c r="O974" s="113"/>
    </row>
    <row r="975" spans="1:15" x14ac:dyDescent="0.25">
      <c r="A975" s="29" t="s">
        <v>1756</v>
      </c>
      <c r="B975" s="28" t="s">
        <v>1757</v>
      </c>
      <c r="C975" s="1">
        <v>1966</v>
      </c>
      <c r="D975" s="48" t="s">
        <v>172</v>
      </c>
      <c r="E975" s="43">
        <f t="shared" si="63"/>
        <v>1835</v>
      </c>
      <c r="F975" s="33">
        <f t="shared" si="62"/>
        <v>1311</v>
      </c>
      <c r="G975" s="43"/>
      <c r="H975" s="33">
        <v>1626</v>
      </c>
      <c r="I975" s="35">
        <v>2.2599999999999998</v>
      </c>
      <c r="J975" s="33">
        <v>1967</v>
      </c>
      <c r="K975" s="43">
        <f t="shared" si="64"/>
        <v>1311</v>
      </c>
      <c r="L975" s="43"/>
      <c r="M975" s="140"/>
      <c r="O975" s="113"/>
    </row>
    <row r="976" spans="1:15" x14ac:dyDescent="0.25">
      <c r="A976" s="35"/>
      <c r="B976" s="48"/>
      <c r="E976" s="43" t="str">
        <f t="shared" si="63"/>
        <v/>
      </c>
      <c r="F976" s="33" t="str">
        <f t="shared" si="62"/>
        <v/>
      </c>
      <c r="G976" s="43"/>
      <c r="H976" s="56"/>
      <c r="J976" s="33" t="s">
        <v>159</v>
      </c>
      <c r="K976" s="43"/>
      <c r="L976" s="43"/>
      <c r="M976" s="140"/>
      <c r="O976" s="113"/>
    </row>
    <row r="977" spans="1:15" x14ac:dyDescent="0.25">
      <c r="A977" s="29" t="s">
        <v>159</v>
      </c>
      <c r="B977" s="48"/>
      <c r="D977" s="31" t="s">
        <v>160</v>
      </c>
      <c r="E977" s="43" t="str">
        <f t="shared" si="63"/>
        <v/>
      </c>
      <c r="F977" s="33" t="str">
        <f t="shared" si="62"/>
        <v/>
      </c>
      <c r="G977" s="43"/>
      <c r="H977" s="62" t="s">
        <v>731</v>
      </c>
      <c r="I977" s="35" t="s">
        <v>732</v>
      </c>
      <c r="J977" s="114" t="s">
        <v>159</v>
      </c>
      <c r="K977" s="43"/>
      <c r="L977" s="43"/>
      <c r="M977" s="140"/>
      <c r="O977" s="113"/>
    </row>
    <row r="978" spans="1:15" x14ac:dyDescent="0.25">
      <c r="A978" s="29" t="s">
        <v>159</v>
      </c>
      <c r="B978" s="48"/>
      <c r="D978" s="31" t="s">
        <v>163</v>
      </c>
      <c r="E978" s="43" t="str">
        <f t="shared" si="63"/>
        <v/>
      </c>
      <c r="F978" s="33" t="str">
        <f t="shared" si="62"/>
        <v/>
      </c>
      <c r="G978" s="43"/>
      <c r="H978" s="58" t="s">
        <v>961</v>
      </c>
      <c r="I978" s="35" t="s">
        <v>735</v>
      </c>
      <c r="J978" s="114" t="s">
        <v>159</v>
      </c>
      <c r="K978" s="43"/>
      <c r="L978" s="43"/>
      <c r="M978" s="140"/>
      <c r="O978" s="113"/>
    </row>
    <row r="979" spans="1:15" ht="15.75" thickBot="1" x14ac:dyDescent="0.3">
      <c r="A979" s="29" t="s">
        <v>159</v>
      </c>
      <c r="B979" s="48"/>
      <c r="D979" s="31" t="s">
        <v>166</v>
      </c>
      <c r="E979" s="43" t="str">
        <f t="shared" si="63"/>
        <v/>
      </c>
      <c r="F979" s="33" t="str">
        <f t="shared" si="62"/>
        <v/>
      </c>
      <c r="G979" s="43"/>
      <c r="H979" s="58" t="s">
        <v>167</v>
      </c>
      <c r="J979" s="114" t="s">
        <v>159</v>
      </c>
      <c r="K979" s="43"/>
      <c r="L979" s="43"/>
      <c r="M979" s="140"/>
      <c r="O979" s="113"/>
    </row>
    <row r="980" spans="1:15" x14ac:dyDescent="0.25">
      <c r="A980" s="29" t="s">
        <v>159</v>
      </c>
      <c r="B980" s="50"/>
      <c r="D980" s="31" t="s">
        <v>617</v>
      </c>
      <c r="E980" s="43" t="str">
        <f t="shared" si="63"/>
        <v/>
      </c>
      <c r="F980" s="33" t="str">
        <f t="shared" si="62"/>
        <v/>
      </c>
      <c r="G980" s="43"/>
      <c r="H980" s="58" t="s">
        <v>1131</v>
      </c>
      <c r="J980" s="114" t="s">
        <v>159</v>
      </c>
      <c r="K980" s="43"/>
      <c r="L980" s="43"/>
      <c r="M980" s="140"/>
      <c r="O980" s="113"/>
    </row>
    <row r="981" spans="1:15" x14ac:dyDescent="0.25">
      <c r="A981" s="29" t="s">
        <v>159</v>
      </c>
      <c r="B981" s="37" t="s">
        <v>1758</v>
      </c>
      <c r="D981" s="31" t="s">
        <v>168</v>
      </c>
      <c r="E981" s="43" t="str">
        <f t="shared" si="63"/>
        <v/>
      </c>
      <c r="F981" s="33" t="str">
        <f t="shared" si="62"/>
        <v/>
      </c>
      <c r="G981" s="43"/>
      <c r="H981" s="63" t="s">
        <v>1745</v>
      </c>
      <c r="J981" s="114" t="s">
        <v>159</v>
      </c>
      <c r="K981" s="43"/>
      <c r="L981" s="43"/>
      <c r="M981" s="140"/>
      <c r="O981" s="113"/>
    </row>
    <row r="982" spans="1:15" x14ac:dyDescent="0.25">
      <c r="A982" s="29" t="s">
        <v>159</v>
      </c>
      <c r="B982" s="38" t="s">
        <v>740</v>
      </c>
      <c r="D982" s="31"/>
      <c r="E982" s="43" t="str">
        <f t="shared" si="63"/>
        <v/>
      </c>
      <c r="F982" s="33" t="str">
        <f t="shared" si="62"/>
        <v/>
      </c>
      <c r="G982" s="43"/>
      <c r="H982" s="55" t="s">
        <v>241</v>
      </c>
      <c r="I982" s="35" t="s">
        <v>242</v>
      </c>
      <c r="J982" s="114" t="s">
        <v>159</v>
      </c>
      <c r="K982" s="43"/>
      <c r="L982" s="43"/>
      <c r="M982" s="140"/>
      <c r="O982" s="113"/>
    </row>
    <row r="983" spans="1:15" ht="15.75" thickBot="1" x14ac:dyDescent="0.3">
      <c r="A983" s="23" t="s">
        <v>73</v>
      </c>
      <c r="B983" s="59" t="s">
        <v>165</v>
      </c>
      <c r="D983" s="31" t="s">
        <v>243</v>
      </c>
      <c r="E983" s="43" t="str">
        <f t="shared" si="63"/>
        <v/>
      </c>
      <c r="F983" s="33" t="str">
        <f t="shared" si="62"/>
        <v/>
      </c>
      <c r="G983" s="43"/>
      <c r="H983" s="55" t="s">
        <v>244</v>
      </c>
      <c r="I983" s="35" t="s">
        <v>245</v>
      </c>
      <c r="J983" s="114" t="s">
        <v>159</v>
      </c>
      <c r="K983" s="43"/>
      <c r="L983" s="43"/>
      <c r="M983" s="140"/>
      <c r="O983" s="113"/>
    </row>
    <row r="984" spans="1:15" x14ac:dyDescent="0.25">
      <c r="A984" s="29" t="s">
        <v>1759</v>
      </c>
      <c r="B984" s="28" t="s">
        <v>1760</v>
      </c>
      <c r="C984" s="1">
        <v>912</v>
      </c>
      <c r="D984" s="48" t="s">
        <v>172</v>
      </c>
      <c r="E984" s="43">
        <f t="shared" si="63"/>
        <v>851</v>
      </c>
      <c r="F984" s="33">
        <f t="shared" si="62"/>
        <v>608</v>
      </c>
      <c r="G984" s="43"/>
      <c r="H984" s="33">
        <v>754</v>
      </c>
      <c r="I984" s="35">
        <v>1.931</v>
      </c>
      <c r="J984" s="33">
        <v>912</v>
      </c>
      <c r="K984" s="43">
        <f t="shared" ref="K984:K991" si="65">H984/1.24</f>
        <v>608</v>
      </c>
      <c r="L984" s="43"/>
      <c r="M984" s="140"/>
      <c r="O984" s="113"/>
    </row>
    <row r="985" spans="1:15" x14ac:dyDescent="0.25">
      <c r="A985" s="29" t="s">
        <v>1761</v>
      </c>
      <c r="B985" s="28" t="s">
        <v>1762</v>
      </c>
      <c r="C985" s="1">
        <v>570</v>
      </c>
      <c r="D985" s="48" t="s">
        <v>172</v>
      </c>
      <c r="E985" s="43">
        <f t="shared" si="63"/>
        <v>533</v>
      </c>
      <c r="F985" s="33">
        <f t="shared" si="62"/>
        <v>381</v>
      </c>
      <c r="G985" s="43"/>
      <c r="H985" s="33">
        <v>472</v>
      </c>
      <c r="I985" s="35">
        <v>1.81</v>
      </c>
      <c r="J985" s="33">
        <v>571</v>
      </c>
      <c r="K985" s="43">
        <f t="shared" si="65"/>
        <v>381</v>
      </c>
      <c r="L985" s="43"/>
      <c r="M985" s="140"/>
      <c r="O985" s="113"/>
    </row>
    <row r="986" spans="1:15" x14ac:dyDescent="0.25">
      <c r="A986" s="29" t="s">
        <v>1763</v>
      </c>
      <c r="B986" s="28" t="s">
        <v>1764</v>
      </c>
      <c r="C986" s="1">
        <v>803</v>
      </c>
      <c r="D986" s="48" t="s">
        <v>172</v>
      </c>
      <c r="E986" s="43">
        <f t="shared" si="63"/>
        <v>749</v>
      </c>
      <c r="F986" s="33">
        <f t="shared" si="62"/>
        <v>535</v>
      </c>
      <c r="G986" s="43"/>
      <c r="H986" s="33">
        <v>664</v>
      </c>
      <c r="I986" s="35">
        <v>3.02</v>
      </c>
      <c r="J986" s="33">
        <v>803</v>
      </c>
      <c r="K986" s="43">
        <f t="shared" si="65"/>
        <v>535</v>
      </c>
      <c r="L986" s="43"/>
      <c r="M986" s="140"/>
      <c r="O986" s="113"/>
    </row>
    <row r="987" spans="1:15" x14ac:dyDescent="0.25">
      <c r="A987" s="29" t="s">
        <v>1765</v>
      </c>
      <c r="B987" s="28" t="s">
        <v>1766</v>
      </c>
      <c r="C987" s="1">
        <v>1343</v>
      </c>
      <c r="D987" s="48" t="s">
        <v>172</v>
      </c>
      <c r="E987" s="43">
        <f t="shared" si="63"/>
        <v>1254</v>
      </c>
      <c r="F987" s="33">
        <f t="shared" si="62"/>
        <v>896</v>
      </c>
      <c r="G987" s="43"/>
      <c r="H987" s="33">
        <v>1111</v>
      </c>
      <c r="I987" s="35">
        <v>4.53</v>
      </c>
      <c r="J987" s="33">
        <v>1344</v>
      </c>
      <c r="K987" s="43">
        <f t="shared" si="65"/>
        <v>896</v>
      </c>
      <c r="L987" s="43"/>
      <c r="M987" s="140"/>
      <c r="O987" s="113"/>
    </row>
    <row r="988" spans="1:15" x14ac:dyDescent="0.25">
      <c r="A988" s="29" t="s">
        <v>1767</v>
      </c>
      <c r="B988" s="28" t="s">
        <v>1768</v>
      </c>
      <c r="C988" s="1">
        <v>2095</v>
      </c>
      <c r="D988" s="48" t="s">
        <v>172</v>
      </c>
      <c r="E988" s="43">
        <f t="shared" si="63"/>
        <v>1956</v>
      </c>
      <c r="F988" s="33">
        <f t="shared" si="62"/>
        <v>1397</v>
      </c>
      <c r="G988" s="43"/>
      <c r="H988" s="33">
        <v>1732</v>
      </c>
      <c r="I988" s="35">
        <v>6.35</v>
      </c>
      <c r="J988" s="33">
        <v>2095</v>
      </c>
      <c r="K988" s="43">
        <f t="shared" si="65"/>
        <v>1397</v>
      </c>
      <c r="L988" s="43"/>
      <c r="M988" s="140"/>
      <c r="O988" s="113"/>
    </row>
    <row r="989" spans="1:15" x14ac:dyDescent="0.25">
      <c r="A989" s="29" t="s">
        <v>1769</v>
      </c>
      <c r="B989" s="28" t="s">
        <v>1770</v>
      </c>
      <c r="C989" s="1">
        <v>3547</v>
      </c>
      <c r="D989" s="48" t="s">
        <v>172</v>
      </c>
      <c r="E989" s="43">
        <f t="shared" si="63"/>
        <v>3311</v>
      </c>
      <c r="F989" s="33">
        <f t="shared" si="62"/>
        <v>2365</v>
      </c>
      <c r="G989" s="43"/>
      <c r="H989" s="33">
        <v>2933</v>
      </c>
      <c r="I989" s="35">
        <v>10.9</v>
      </c>
      <c r="J989" s="33">
        <v>3548</v>
      </c>
      <c r="K989" s="43">
        <f t="shared" si="65"/>
        <v>2365</v>
      </c>
      <c r="L989" s="43"/>
      <c r="M989" s="140"/>
      <c r="O989" s="113"/>
    </row>
    <row r="990" spans="1:15" x14ac:dyDescent="0.25">
      <c r="A990" s="29" t="s">
        <v>1771</v>
      </c>
      <c r="B990" s="28" t="s">
        <v>1772</v>
      </c>
      <c r="C990" s="1">
        <v>4972</v>
      </c>
      <c r="D990" s="48" t="s">
        <v>172</v>
      </c>
      <c r="E990" s="43">
        <f t="shared" si="63"/>
        <v>4641</v>
      </c>
      <c r="F990" s="33">
        <f t="shared" si="62"/>
        <v>3315</v>
      </c>
      <c r="G990" s="43"/>
      <c r="H990" s="33">
        <v>4111</v>
      </c>
      <c r="I990" s="35">
        <v>13.93</v>
      </c>
      <c r="J990" s="33">
        <v>4973</v>
      </c>
      <c r="K990" s="43">
        <f t="shared" si="65"/>
        <v>3315</v>
      </c>
      <c r="L990" s="43"/>
      <c r="M990" s="140"/>
      <c r="O990" s="113"/>
    </row>
    <row r="991" spans="1:15" x14ac:dyDescent="0.25">
      <c r="A991" s="29" t="s">
        <v>1773</v>
      </c>
      <c r="B991" s="28" t="s">
        <v>1774</v>
      </c>
      <c r="C991" s="1">
        <v>6302</v>
      </c>
      <c r="D991" s="48" t="s">
        <v>172</v>
      </c>
      <c r="E991" s="43">
        <f t="shared" si="63"/>
        <v>5883</v>
      </c>
      <c r="F991" s="33">
        <f t="shared" si="62"/>
        <v>4202</v>
      </c>
      <c r="G991" s="43"/>
      <c r="H991" s="33">
        <v>5210</v>
      </c>
      <c r="I991" s="35">
        <v>16.7</v>
      </c>
      <c r="J991" s="33">
        <v>6302</v>
      </c>
      <c r="K991" s="43">
        <f t="shared" si="65"/>
        <v>4202</v>
      </c>
      <c r="L991" s="43"/>
      <c r="M991" s="140"/>
      <c r="O991" s="113"/>
    </row>
    <row r="992" spans="1:15" ht="15.75" thickBot="1" x14ac:dyDescent="0.3">
      <c r="A992" s="29" t="s">
        <v>159</v>
      </c>
      <c r="B992" s="48"/>
      <c r="E992" s="43" t="str">
        <f t="shared" si="63"/>
        <v/>
      </c>
      <c r="F992" s="33" t="str">
        <f t="shared" si="62"/>
        <v/>
      </c>
      <c r="G992" s="43"/>
      <c r="H992" s="56"/>
      <c r="J992" s="33" t="s">
        <v>159</v>
      </c>
      <c r="K992" s="43"/>
      <c r="L992" s="43"/>
      <c r="M992" s="140"/>
      <c r="O992" s="113"/>
    </row>
    <row r="993" spans="1:213" s="42" customFormat="1" x14ac:dyDescent="0.25">
      <c r="A993" s="41"/>
      <c r="B993" s="64" t="s">
        <v>1775</v>
      </c>
      <c r="C993" s="115"/>
      <c r="D993" s="31"/>
      <c r="E993" s="43" t="str">
        <f t="shared" si="63"/>
        <v/>
      </c>
      <c r="F993" s="33" t="str">
        <f t="shared" si="62"/>
        <v/>
      </c>
      <c r="G993" s="43"/>
      <c r="H993" s="35"/>
      <c r="I993" s="41"/>
      <c r="J993" s="40" t="s">
        <v>159</v>
      </c>
      <c r="K993" s="43"/>
      <c r="L993" s="43"/>
      <c r="M993" s="140"/>
      <c r="N993" s="113"/>
      <c r="O993" s="113"/>
    </row>
    <row r="994" spans="1:213" s="42" customFormat="1" ht="15.75" thickBot="1" x14ac:dyDescent="0.3">
      <c r="A994" s="23" t="s">
        <v>159</v>
      </c>
      <c r="B994" s="38" t="s">
        <v>6031</v>
      </c>
      <c r="C994" s="115"/>
      <c r="D994" s="31"/>
      <c r="E994" s="43" t="str">
        <f t="shared" si="63"/>
        <v/>
      </c>
      <c r="F994" s="33" t="str">
        <f t="shared" si="62"/>
        <v/>
      </c>
      <c r="G994" s="43"/>
      <c r="H994" s="35"/>
      <c r="I994" s="41"/>
      <c r="J994" s="40" t="s">
        <v>159</v>
      </c>
      <c r="K994" s="43"/>
      <c r="L994" s="43"/>
      <c r="M994" s="140"/>
      <c r="N994" s="113"/>
      <c r="O994" s="113"/>
    </row>
    <row r="995" spans="1:213" x14ac:dyDescent="0.25">
      <c r="A995" s="29" t="s">
        <v>159</v>
      </c>
      <c r="B995" s="38" t="s">
        <v>165</v>
      </c>
      <c r="D995" s="31"/>
      <c r="E995" s="43" t="str">
        <f t="shared" si="63"/>
        <v/>
      </c>
      <c r="F995" s="33" t="str">
        <f t="shared" si="62"/>
        <v/>
      </c>
      <c r="G995" s="43"/>
      <c r="H995" s="54" t="s">
        <v>241</v>
      </c>
      <c r="I995" s="35" t="s">
        <v>242</v>
      </c>
      <c r="J995" s="114" t="s">
        <v>159</v>
      </c>
      <c r="K995" s="43"/>
      <c r="L995" s="43"/>
      <c r="M995" s="140"/>
      <c r="O995" s="113"/>
    </row>
    <row r="996" spans="1:213" ht="15.75" thickBot="1" x14ac:dyDescent="0.3">
      <c r="A996" s="23" t="s">
        <v>73</v>
      </c>
      <c r="B996" s="59" t="s">
        <v>1776</v>
      </c>
      <c r="D996" s="31" t="s">
        <v>243</v>
      </c>
      <c r="E996" s="43" t="str">
        <f t="shared" si="63"/>
        <v/>
      </c>
      <c r="F996" s="33" t="str">
        <f t="shared" si="62"/>
        <v/>
      </c>
      <c r="G996" s="43"/>
      <c r="H996" s="55" t="s">
        <v>244</v>
      </c>
      <c r="I996" s="35" t="s">
        <v>245</v>
      </c>
      <c r="J996" s="114" t="s">
        <v>159</v>
      </c>
      <c r="K996" s="43"/>
      <c r="L996" s="43"/>
      <c r="M996" s="140"/>
      <c r="O996" s="113"/>
    </row>
    <row r="997" spans="1:213" x14ac:dyDescent="0.25">
      <c r="A997" s="29" t="s">
        <v>1777</v>
      </c>
      <c r="B997" s="28" t="s">
        <v>1778</v>
      </c>
      <c r="C997" s="1">
        <v>394</v>
      </c>
      <c r="D997" s="48" t="s">
        <v>172</v>
      </c>
      <c r="E997" s="43">
        <f t="shared" si="63"/>
        <v>368</v>
      </c>
      <c r="F997" s="33">
        <f t="shared" si="62"/>
        <v>263</v>
      </c>
      <c r="G997" s="43"/>
      <c r="H997" s="33">
        <v>326</v>
      </c>
      <c r="I997" s="35">
        <v>0.85</v>
      </c>
      <c r="J997" s="33">
        <v>394</v>
      </c>
      <c r="K997" s="43">
        <f t="shared" ref="K997:K1016" si="66">H997/1.24</f>
        <v>263</v>
      </c>
      <c r="L997" s="43"/>
      <c r="M997" s="140"/>
      <c r="O997" s="113"/>
      <c r="BB997" s="76"/>
      <c r="BD997" s="77"/>
      <c r="BE997" s="76"/>
      <c r="BG997" s="77"/>
      <c r="BH997" s="76"/>
      <c r="BJ997" s="77"/>
      <c r="BK997" s="76"/>
      <c r="BM997" s="77"/>
      <c r="BN997" s="76"/>
      <c r="BP997" s="77"/>
      <c r="BQ997" s="76"/>
      <c r="BS997" s="77"/>
      <c r="BT997" s="76"/>
      <c r="BV997" s="77"/>
      <c r="BW997" s="76"/>
      <c r="BY997" s="77"/>
      <c r="BZ997" s="76"/>
      <c r="CB997" s="77"/>
      <c r="CC997" s="76"/>
      <c r="CE997" s="77"/>
      <c r="CF997" s="76"/>
      <c r="CH997" s="77"/>
      <c r="CI997" s="76"/>
      <c r="CK997" s="77"/>
      <c r="CL997" s="76"/>
      <c r="CN997" s="77"/>
      <c r="CO997" s="76"/>
      <c r="CQ997" s="77"/>
      <c r="CR997" s="76"/>
      <c r="CT997" s="77"/>
      <c r="CU997" s="76"/>
      <c r="CW997" s="77"/>
      <c r="CX997" s="76"/>
      <c r="CZ997" s="77"/>
      <c r="DA997" s="76"/>
      <c r="DC997" s="77"/>
      <c r="DD997" s="76"/>
      <c r="DF997" s="77"/>
      <c r="DG997" s="76"/>
      <c r="DI997" s="77"/>
      <c r="DJ997" s="76"/>
      <c r="DL997" s="77"/>
      <c r="DM997" s="76"/>
      <c r="DO997" s="77"/>
      <c r="DP997" s="76"/>
      <c r="DR997" s="77"/>
      <c r="DS997" s="76"/>
      <c r="DU997" s="77"/>
      <c r="DV997" s="76"/>
      <c r="DX997" s="77"/>
      <c r="DY997" s="76"/>
      <c r="EA997" s="77"/>
      <c r="EB997" s="76"/>
      <c r="ED997" s="77"/>
      <c r="EE997" s="76"/>
      <c r="EG997" s="77"/>
      <c r="EH997" s="76"/>
      <c r="EJ997" s="77"/>
      <c r="EK997" s="76"/>
      <c r="EM997" s="77"/>
      <c r="EN997" s="76"/>
      <c r="EP997" s="77"/>
      <c r="EQ997" s="76"/>
      <c r="ES997" s="77"/>
      <c r="ET997" s="76"/>
      <c r="EV997" s="77"/>
      <c r="EW997" s="76"/>
      <c r="EY997" s="77"/>
      <c r="EZ997" s="76"/>
      <c r="FB997" s="77"/>
      <c r="FC997" s="76"/>
      <c r="FE997" s="77"/>
      <c r="FF997" s="76"/>
      <c r="FH997" s="77"/>
      <c r="FI997" s="76"/>
      <c r="FK997" s="77"/>
      <c r="FL997" s="76"/>
      <c r="FN997" s="77"/>
      <c r="FO997" s="76"/>
      <c r="FQ997" s="77"/>
      <c r="FR997" s="76"/>
      <c r="FT997" s="77"/>
      <c r="FU997" s="76"/>
      <c r="FW997" s="77"/>
      <c r="FX997" s="76"/>
      <c r="FZ997" s="77"/>
      <c r="GA997" s="76"/>
      <c r="GC997" s="77"/>
      <c r="GD997" s="76"/>
      <c r="GF997" s="77"/>
      <c r="GG997" s="76"/>
      <c r="GI997" s="77"/>
      <c r="GJ997" s="76"/>
      <c r="GL997" s="77"/>
      <c r="GM997" s="76"/>
      <c r="GO997" s="77"/>
      <c r="GP997" s="76"/>
      <c r="GR997" s="77"/>
      <c r="GS997" s="76"/>
      <c r="GU997" s="77"/>
      <c r="GV997" s="76"/>
      <c r="GX997" s="77"/>
      <c r="GY997" s="76"/>
      <c r="HA997" s="77"/>
      <c r="HB997" s="76"/>
      <c r="HD997" s="77"/>
      <c r="HE997" s="76"/>
    </row>
    <row r="998" spans="1:213" x14ac:dyDescent="0.25">
      <c r="A998" s="29" t="s">
        <v>1779</v>
      </c>
      <c r="B998" s="28" t="s">
        <v>1780</v>
      </c>
      <c r="C998" s="1">
        <v>384</v>
      </c>
      <c r="D998" s="48" t="s">
        <v>172</v>
      </c>
      <c r="E998" s="43">
        <f t="shared" si="63"/>
        <v>358</v>
      </c>
      <c r="F998" s="33">
        <f t="shared" si="62"/>
        <v>256</v>
      </c>
      <c r="G998" s="43"/>
      <c r="H998" s="33">
        <v>318</v>
      </c>
      <c r="I998" s="35">
        <v>1.22</v>
      </c>
      <c r="J998" s="33">
        <v>385</v>
      </c>
      <c r="K998" s="43">
        <f t="shared" si="66"/>
        <v>256</v>
      </c>
      <c r="L998" s="43"/>
      <c r="M998" s="140"/>
      <c r="O998" s="113"/>
    </row>
    <row r="999" spans="1:213" x14ac:dyDescent="0.25">
      <c r="A999" s="29" t="s">
        <v>1781</v>
      </c>
      <c r="B999" s="28" t="s">
        <v>1782</v>
      </c>
      <c r="C999" s="1">
        <v>405</v>
      </c>
      <c r="D999" s="48" t="s">
        <v>172</v>
      </c>
      <c r="E999" s="43">
        <f t="shared" si="63"/>
        <v>378</v>
      </c>
      <c r="F999" s="33">
        <f t="shared" si="62"/>
        <v>270</v>
      </c>
      <c r="G999" s="43"/>
      <c r="H999" s="33">
        <v>335</v>
      </c>
      <c r="I999" s="35">
        <v>1.58</v>
      </c>
      <c r="J999" s="33">
        <v>405</v>
      </c>
      <c r="K999" s="43">
        <f t="shared" si="66"/>
        <v>270</v>
      </c>
      <c r="L999" s="43"/>
      <c r="M999" s="140"/>
      <c r="O999" s="113"/>
    </row>
    <row r="1000" spans="1:213" x14ac:dyDescent="0.25">
      <c r="A1000" s="29" t="s">
        <v>1783</v>
      </c>
      <c r="B1000" s="28" t="s">
        <v>1784</v>
      </c>
      <c r="C1000" s="1">
        <v>333</v>
      </c>
      <c r="D1000" s="48" t="s">
        <v>172</v>
      </c>
      <c r="E1000" s="43">
        <f t="shared" si="63"/>
        <v>312</v>
      </c>
      <c r="F1000" s="33">
        <f t="shared" si="62"/>
        <v>223</v>
      </c>
      <c r="G1000" s="43"/>
      <c r="H1000" s="33">
        <v>276</v>
      </c>
      <c r="I1000" s="35">
        <v>1.32</v>
      </c>
      <c r="J1000" s="33">
        <v>334</v>
      </c>
      <c r="K1000" s="43">
        <f t="shared" si="66"/>
        <v>223</v>
      </c>
      <c r="L1000" s="43"/>
      <c r="M1000" s="140"/>
      <c r="O1000" s="113"/>
    </row>
    <row r="1001" spans="1:213" x14ac:dyDescent="0.25">
      <c r="A1001" s="29" t="s">
        <v>1785</v>
      </c>
      <c r="B1001" s="28" t="s">
        <v>1786</v>
      </c>
      <c r="C1001" s="1">
        <v>710</v>
      </c>
      <c r="D1001" s="48" t="s">
        <v>172</v>
      </c>
      <c r="E1001" s="43">
        <f t="shared" si="63"/>
        <v>662</v>
      </c>
      <c r="F1001" s="33">
        <f t="shared" si="62"/>
        <v>473</v>
      </c>
      <c r="G1001" s="43"/>
      <c r="H1001" s="33">
        <v>587</v>
      </c>
      <c r="I1001" s="35">
        <v>2.44</v>
      </c>
      <c r="J1001" s="33">
        <v>710</v>
      </c>
      <c r="K1001" s="43">
        <f t="shared" si="66"/>
        <v>473</v>
      </c>
      <c r="L1001" s="43"/>
      <c r="M1001" s="140"/>
      <c r="O1001" s="113"/>
    </row>
    <row r="1002" spans="1:213" x14ac:dyDescent="0.25">
      <c r="A1002" s="29" t="s">
        <v>1787</v>
      </c>
      <c r="B1002" s="28" t="s">
        <v>1788</v>
      </c>
      <c r="C1002" s="1">
        <f>521*2</f>
        <v>1042</v>
      </c>
      <c r="D1002" s="48" t="s">
        <v>172</v>
      </c>
      <c r="E1002" s="43">
        <f t="shared" si="63"/>
        <v>487</v>
      </c>
      <c r="F1002" s="33">
        <f t="shared" si="62"/>
        <v>348</v>
      </c>
      <c r="G1002" s="43"/>
      <c r="H1002" s="33">
        <v>431</v>
      </c>
      <c r="I1002" s="35">
        <v>1.92</v>
      </c>
      <c r="J1002" s="33">
        <v>521</v>
      </c>
      <c r="K1002" s="43">
        <f t="shared" si="66"/>
        <v>348</v>
      </c>
      <c r="L1002" s="43"/>
      <c r="M1002" s="140"/>
      <c r="O1002" s="113"/>
    </row>
    <row r="1003" spans="1:213" x14ac:dyDescent="0.25">
      <c r="A1003" s="29" t="s">
        <v>1789</v>
      </c>
      <c r="B1003" s="28" t="s">
        <v>1790</v>
      </c>
      <c r="C1003" s="1">
        <v>826</v>
      </c>
      <c r="D1003" s="48" t="s">
        <v>172</v>
      </c>
      <c r="E1003" s="43">
        <f t="shared" si="63"/>
        <v>771</v>
      </c>
      <c r="F1003" s="33">
        <f t="shared" si="62"/>
        <v>551</v>
      </c>
      <c r="G1003" s="43"/>
      <c r="H1003" s="33">
        <v>683</v>
      </c>
      <c r="I1003" s="35">
        <v>3.14</v>
      </c>
      <c r="J1003" s="33">
        <v>826</v>
      </c>
      <c r="K1003" s="43">
        <f t="shared" si="66"/>
        <v>551</v>
      </c>
      <c r="L1003" s="43"/>
      <c r="M1003" s="140"/>
      <c r="O1003" s="113"/>
    </row>
    <row r="1004" spans="1:213" x14ac:dyDescent="0.25">
      <c r="A1004" s="29" t="s">
        <v>1791</v>
      </c>
      <c r="B1004" s="28" t="s">
        <v>1792</v>
      </c>
      <c r="C1004" s="1">
        <v>644</v>
      </c>
      <c r="D1004" s="48" t="s">
        <v>172</v>
      </c>
      <c r="E1004" s="43">
        <f t="shared" si="63"/>
        <v>602</v>
      </c>
      <c r="F1004" s="33">
        <f t="shared" si="62"/>
        <v>430</v>
      </c>
      <c r="G1004" s="43"/>
      <c r="H1004" s="33">
        <v>533</v>
      </c>
      <c r="I1004" s="35">
        <v>2.2200000000000002</v>
      </c>
      <c r="J1004" s="33">
        <v>645</v>
      </c>
      <c r="K1004" s="43">
        <f t="shared" si="66"/>
        <v>430</v>
      </c>
      <c r="L1004" s="43"/>
      <c r="M1004" s="140"/>
      <c r="O1004" s="113"/>
    </row>
    <row r="1005" spans="1:213" x14ac:dyDescent="0.25">
      <c r="A1005" s="29" t="s">
        <v>1793</v>
      </c>
      <c r="B1005" s="28" t="s">
        <v>1790</v>
      </c>
      <c r="C1005" s="1">
        <v>1218</v>
      </c>
      <c r="D1005" s="48" t="s">
        <v>172</v>
      </c>
      <c r="E1005" s="43">
        <f t="shared" si="63"/>
        <v>1137</v>
      </c>
      <c r="F1005" s="33">
        <f t="shared" si="62"/>
        <v>812</v>
      </c>
      <c r="G1005" s="43"/>
      <c r="H1005" s="33">
        <v>1007</v>
      </c>
      <c r="I1005" s="35">
        <v>3.14</v>
      </c>
      <c r="J1005" s="33">
        <v>1218</v>
      </c>
      <c r="K1005" s="43">
        <f t="shared" si="66"/>
        <v>812</v>
      </c>
      <c r="L1005" s="43"/>
      <c r="M1005" s="140"/>
      <c r="O1005" s="113"/>
    </row>
    <row r="1006" spans="1:213" x14ac:dyDescent="0.25">
      <c r="A1006" s="29" t="s">
        <v>1794</v>
      </c>
      <c r="B1006" s="28" t="s">
        <v>1795</v>
      </c>
      <c r="C1006" s="1">
        <v>942</v>
      </c>
      <c r="D1006" s="48" t="s">
        <v>172</v>
      </c>
      <c r="E1006" s="43">
        <f t="shared" si="63"/>
        <v>879</v>
      </c>
      <c r="F1006" s="33">
        <f t="shared" si="62"/>
        <v>628</v>
      </c>
      <c r="G1006" s="43"/>
      <c r="H1006" s="33">
        <v>779</v>
      </c>
      <c r="I1006" s="35">
        <v>2.1</v>
      </c>
      <c r="J1006" s="33">
        <v>942</v>
      </c>
      <c r="K1006" s="43">
        <f t="shared" si="66"/>
        <v>628</v>
      </c>
      <c r="L1006" s="43"/>
      <c r="M1006" s="140"/>
      <c r="O1006" s="113"/>
    </row>
    <row r="1007" spans="1:213" ht="16.5" customHeight="1" x14ac:dyDescent="0.25">
      <c r="A1007" s="29" t="s">
        <v>1796</v>
      </c>
      <c r="B1007" s="28" t="s">
        <v>1797</v>
      </c>
      <c r="C1007" s="1">
        <f>1064*2</f>
        <v>2128</v>
      </c>
      <c r="D1007" s="48" t="s">
        <v>172</v>
      </c>
      <c r="E1007" s="43">
        <f t="shared" si="63"/>
        <v>994</v>
      </c>
      <c r="F1007" s="33">
        <f t="shared" si="62"/>
        <v>710</v>
      </c>
      <c r="G1007" s="43"/>
      <c r="H1007" s="33">
        <v>880</v>
      </c>
      <c r="I1007" s="35">
        <v>3.61</v>
      </c>
      <c r="J1007" s="33">
        <v>1065</v>
      </c>
      <c r="K1007" s="43">
        <f t="shared" si="66"/>
        <v>710</v>
      </c>
      <c r="L1007" s="43"/>
      <c r="M1007" s="140"/>
      <c r="O1007" s="113"/>
    </row>
    <row r="1008" spans="1:213" x14ac:dyDescent="0.25">
      <c r="A1008" s="29" t="s">
        <v>1798</v>
      </c>
      <c r="B1008" s="28" t="s">
        <v>1799</v>
      </c>
      <c r="C1008" s="1">
        <v>889</v>
      </c>
      <c r="D1008" s="48" t="s">
        <v>172</v>
      </c>
      <c r="E1008" s="43">
        <f t="shared" si="63"/>
        <v>830</v>
      </c>
      <c r="F1008" s="33">
        <f t="shared" si="62"/>
        <v>593</v>
      </c>
      <c r="G1008" s="43"/>
      <c r="H1008" s="33">
        <v>735</v>
      </c>
      <c r="I1008" s="35">
        <v>2.81</v>
      </c>
      <c r="J1008" s="33">
        <v>889</v>
      </c>
      <c r="K1008" s="43">
        <f t="shared" si="66"/>
        <v>593</v>
      </c>
      <c r="L1008" s="43"/>
      <c r="M1008" s="140"/>
      <c r="O1008" s="113"/>
    </row>
    <row r="1009" spans="1:53" x14ac:dyDescent="0.25">
      <c r="A1009" s="29" t="s">
        <v>1800</v>
      </c>
      <c r="B1009" s="28" t="s">
        <v>1797</v>
      </c>
      <c r="C1009" s="1">
        <v>1533</v>
      </c>
      <c r="D1009" s="48" t="s">
        <v>172</v>
      </c>
      <c r="E1009" s="43">
        <f t="shared" si="63"/>
        <v>1432</v>
      </c>
      <c r="F1009" s="33">
        <f t="shared" si="62"/>
        <v>1023</v>
      </c>
      <c r="G1009" s="43"/>
      <c r="H1009" s="33">
        <v>1268</v>
      </c>
      <c r="I1009" s="35">
        <v>3.61</v>
      </c>
      <c r="J1009" s="33">
        <v>1534</v>
      </c>
      <c r="K1009" s="43">
        <f t="shared" si="66"/>
        <v>1023</v>
      </c>
      <c r="L1009" s="43"/>
      <c r="M1009" s="140"/>
      <c r="O1009" s="113"/>
    </row>
    <row r="1010" spans="1:53" x14ac:dyDescent="0.25">
      <c r="A1010" s="29" t="s">
        <v>1801</v>
      </c>
      <c r="B1010" s="28" t="s">
        <v>1802</v>
      </c>
      <c r="C1010" s="1">
        <v>1637</v>
      </c>
      <c r="D1010" s="48" t="s">
        <v>172</v>
      </c>
      <c r="E1010" s="43">
        <f t="shared" si="63"/>
        <v>1529</v>
      </c>
      <c r="F1010" s="33">
        <f t="shared" si="62"/>
        <v>1092</v>
      </c>
      <c r="G1010" s="43"/>
      <c r="H1010" s="33">
        <v>1354</v>
      </c>
      <c r="I1010" s="35">
        <v>4.83</v>
      </c>
      <c r="J1010" s="33">
        <v>1638</v>
      </c>
      <c r="K1010" s="43">
        <f t="shared" si="66"/>
        <v>1092</v>
      </c>
      <c r="L1010" s="43"/>
      <c r="M1010" s="140"/>
      <c r="O1010" s="113"/>
    </row>
    <row r="1011" spans="1:53" x14ac:dyDescent="0.25">
      <c r="A1011" s="29" t="s">
        <v>1803</v>
      </c>
      <c r="B1011" s="28" t="s">
        <v>1804</v>
      </c>
      <c r="C1011" s="1">
        <f>1680*2</f>
        <v>3360</v>
      </c>
      <c r="D1011" s="48" t="s">
        <v>172</v>
      </c>
      <c r="E1011" s="43">
        <f t="shared" si="63"/>
        <v>1568</v>
      </c>
      <c r="F1011" s="33">
        <f t="shared" si="62"/>
        <v>1120</v>
      </c>
      <c r="G1011" s="43"/>
      <c r="H1011" s="33">
        <v>1389</v>
      </c>
      <c r="I1011" s="35">
        <v>6.51</v>
      </c>
      <c r="J1011" s="33">
        <v>1680</v>
      </c>
      <c r="K1011" s="43">
        <f t="shared" si="66"/>
        <v>1120</v>
      </c>
      <c r="L1011" s="43"/>
      <c r="M1011" s="140"/>
      <c r="O1011" s="113"/>
    </row>
    <row r="1012" spans="1:53" x14ac:dyDescent="0.25">
      <c r="A1012" s="29" t="s">
        <v>1805</v>
      </c>
      <c r="B1012" s="28" t="s">
        <v>1806</v>
      </c>
      <c r="C1012" s="1">
        <v>2377</v>
      </c>
      <c r="D1012" s="48" t="s">
        <v>172</v>
      </c>
      <c r="E1012" s="43">
        <f t="shared" si="63"/>
        <v>2219</v>
      </c>
      <c r="F1012" s="33">
        <f t="shared" si="62"/>
        <v>1585</v>
      </c>
      <c r="G1012" s="43"/>
      <c r="H1012" s="33">
        <v>1965</v>
      </c>
      <c r="I1012" s="35">
        <v>8.4700000000000006</v>
      </c>
      <c r="J1012" s="33">
        <v>2377</v>
      </c>
      <c r="K1012" s="43">
        <f t="shared" si="66"/>
        <v>1585</v>
      </c>
      <c r="L1012" s="43"/>
      <c r="M1012" s="140"/>
      <c r="O1012" s="113"/>
    </row>
    <row r="1013" spans="1:53" x14ac:dyDescent="0.25">
      <c r="A1013" s="29" t="s">
        <v>1807</v>
      </c>
      <c r="B1013" s="28" t="s">
        <v>1808</v>
      </c>
      <c r="C1013" s="1">
        <v>3169</v>
      </c>
      <c r="D1013" s="48" t="s">
        <v>172</v>
      </c>
      <c r="E1013" s="43">
        <f t="shared" si="63"/>
        <v>2958</v>
      </c>
      <c r="F1013" s="33">
        <f t="shared" si="62"/>
        <v>2113</v>
      </c>
      <c r="G1013" s="43"/>
      <c r="H1013" s="33">
        <v>2620</v>
      </c>
      <c r="I1013" s="35">
        <v>12.15</v>
      </c>
      <c r="J1013" s="33">
        <v>3169</v>
      </c>
      <c r="K1013" s="43">
        <f t="shared" si="66"/>
        <v>2113</v>
      </c>
      <c r="L1013" s="43"/>
      <c r="M1013" s="140"/>
      <c r="O1013" s="113"/>
    </row>
    <row r="1014" spans="1:53" x14ac:dyDescent="0.25">
      <c r="A1014" s="29" t="s">
        <v>1809</v>
      </c>
      <c r="B1014" s="28" t="s">
        <v>1810</v>
      </c>
      <c r="C1014" s="1">
        <v>6070</v>
      </c>
      <c r="D1014" s="48" t="s">
        <v>172</v>
      </c>
      <c r="E1014" s="43">
        <f t="shared" si="63"/>
        <v>5666</v>
      </c>
      <c r="F1014" s="33">
        <f t="shared" si="62"/>
        <v>4047</v>
      </c>
      <c r="G1014" s="43"/>
      <c r="H1014" s="33">
        <v>5018</v>
      </c>
      <c r="I1014" s="35">
        <v>16.600000000000001</v>
      </c>
      <c r="J1014" s="33">
        <v>6070</v>
      </c>
      <c r="K1014" s="43">
        <f t="shared" si="66"/>
        <v>4047</v>
      </c>
      <c r="L1014" s="43"/>
      <c r="M1014" s="140"/>
      <c r="O1014" s="113"/>
    </row>
    <row r="1015" spans="1:53" x14ac:dyDescent="0.25">
      <c r="A1015" s="29" t="s">
        <v>1811</v>
      </c>
      <c r="B1015" s="28" t="s">
        <v>1812</v>
      </c>
      <c r="C1015" s="1">
        <v>6338</v>
      </c>
      <c r="D1015" s="48" t="s">
        <v>172</v>
      </c>
      <c r="E1015" s="43">
        <f t="shared" si="63"/>
        <v>5916</v>
      </c>
      <c r="F1015" s="33">
        <f t="shared" si="62"/>
        <v>4226</v>
      </c>
      <c r="G1015" s="43"/>
      <c r="H1015" s="33">
        <v>5240</v>
      </c>
      <c r="I1015" s="35">
        <v>18.2</v>
      </c>
      <c r="J1015" s="33">
        <v>6339</v>
      </c>
      <c r="K1015" s="43">
        <f t="shared" si="66"/>
        <v>4226</v>
      </c>
      <c r="L1015" s="43"/>
      <c r="M1015" s="140"/>
      <c r="O1015" s="113"/>
    </row>
    <row r="1016" spans="1:53" ht="15.75" thickBot="1" x14ac:dyDescent="0.3">
      <c r="A1016" s="29" t="s">
        <v>1813</v>
      </c>
      <c r="B1016" s="28" t="s">
        <v>1814</v>
      </c>
      <c r="C1016" s="1">
        <v>10792</v>
      </c>
      <c r="D1016" s="48" t="s">
        <v>172</v>
      </c>
      <c r="E1016" s="43">
        <f t="shared" si="63"/>
        <v>10073</v>
      </c>
      <c r="F1016" s="33">
        <f t="shared" si="62"/>
        <v>7195</v>
      </c>
      <c r="G1016" s="43"/>
      <c r="H1016" s="33">
        <v>8922</v>
      </c>
      <c r="I1016" s="35">
        <v>33.1</v>
      </c>
      <c r="J1016" s="33">
        <v>10793</v>
      </c>
      <c r="K1016" s="43">
        <f t="shared" si="66"/>
        <v>7195</v>
      </c>
      <c r="L1016" s="43"/>
      <c r="M1016" s="140"/>
      <c r="O1016" s="113"/>
      <c r="Q1016" s="42"/>
      <c r="R1016" s="42"/>
      <c r="S1016" s="42"/>
      <c r="T1016" s="42"/>
      <c r="U1016" s="42"/>
      <c r="V1016" s="42"/>
      <c r="W1016" s="42"/>
      <c r="X1016" s="42"/>
      <c r="Y1016" s="42"/>
      <c r="Z1016" s="42"/>
      <c r="AA1016" s="42"/>
      <c r="AB1016" s="42"/>
      <c r="AC1016" s="42"/>
      <c r="AD1016" s="42"/>
      <c r="AE1016" s="42"/>
      <c r="AF1016" s="42"/>
      <c r="AG1016" s="42"/>
      <c r="AH1016" s="42"/>
      <c r="AI1016" s="42"/>
      <c r="AJ1016" s="42"/>
      <c r="AK1016" s="42"/>
      <c r="AL1016" s="42"/>
      <c r="AM1016" s="42"/>
      <c r="AN1016" s="42"/>
      <c r="AO1016" s="42"/>
      <c r="AP1016" s="42"/>
      <c r="AQ1016" s="42"/>
      <c r="AR1016" s="42"/>
      <c r="AS1016" s="42"/>
      <c r="AT1016" s="42"/>
      <c r="AU1016" s="42"/>
      <c r="AV1016" s="42"/>
      <c r="AW1016" s="42"/>
      <c r="AX1016" s="42"/>
      <c r="AY1016" s="42"/>
      <c r="AZ1016" s="42"/>
      <c r="BA1016" s="42"/>
    </row>
    <row r="1017" spans="1:53" s="42" customFormat="1" x14ac:dyDescent="0.25">
      <c r="A1017" s="41"/>
      <c r="B1017" s="64" t="s">
        <v>1775</v>
      </c>
      <c r="C1017" s="115"/>
      <c r="D1017" s="31"/>
      <c r="E1017" s="43" t="str">
        <f t="shared" si="63"/>
        <v/>
      </c>
      <c r="F1017" s="33" t="str">
        <f t="shared" si="62"/>
        <v/>
      </c>
      <c r="G1017" s="43"/>
      <c r="H1017" s="35"/>
      <c r="I1017" s="41"/>
      <c r="J1017" s="40" t="s">
        <v>159</v>
      </c>
      <c r="K1017" s="43"/>
      <c r="L1017" s="43"/>
      <c r="M1017" s="140"/>
      <c r="N1017" s="113"/>
      <c r="O1017" s="113"/>
    </row>
    <row r="1018" spans="1:53" s="42" customFormat="1" ht="15.75" thickBot="1" x14ac:dyDescent="0.3">
      <c r="A1018" s="23" t="s">
        <v>159</v>
      </c>
      <c r="B1018" s="38" t="s">
        <v>6032</v>
      </c>
      <c r="C1018" s="115"/>
      <c r="D1018" s="31"/>
      <c r="E1018" s="43" t="str">
        <f t="shared" si="63"/>
        <v/>
      </c>
      <c r="F1018" s="33" t="str">
        <f t="shared" si="62"/>
        <v/>
      </c>
      <c r="G1018" s="43"/>
      <c r="H1018" s="35"/>
      <c r="I1018" s="41"/>
      <c r="J1018" s="40" t="s">
        <v>159</v>
      </c>
      <c r="K1018" s="43"/>
      <c r="L1018" s="43"/>
      <c r="M1018" s="140"/>
      <c r="N1018" s="113"/>
      <c r="O1018" s="113"/>
      <c r="Q1018" s="24"/>
      <c r="R1018" s="24"/>
      <c r="S1018" s="24"/>
      <c r="T1018" s="24"/>
      <c r="U1018" s="24"/>
      <c r="V1018" s="24"/>
      <c r="W1018" s="24"/>
      <c r="X1018" s="24"/>
      <c r="Y1018" s="24"/>
      <c r="Z1018" s="24"/>
      <c r="AA1018" s="24"/>
      <c r="AB1018" s="24"/>
      <c r="AC1018" s="24"/>
      <c r="AD1018" s="24"/>
      <c r="AE1018" s="24"/>
      <c r="AF1018" s="24"/>
      <c r="AG1018" s="24"/>
      <c r="AH1018" s="24"/>
      <c r="AI1018" s="24"/>
      <c r="AJ1018" s="24"/>
      <c r="AK1018" s="24"/>
      <c r="AL1018" s="24"/>
      <c r="AM1018" s="24"/>
      <c r="AN1018" s="24"/>
      <c r="AO1018" s="24"/>
      <c r="AP1018" s="24"/>
      <c r="AQ1018" s="24"/>
      <c r="AR1018" s="24"/>
      <c r="AS1018" s="24"/>
      <c r="AT1018" s="24"/>
      <c r="AU1018" s="24"/>
      <c r="AV1018" s="24"/>
      <c r="AW1018" s="24"/>
      <c r="AX1018" s="24"/>
      <c r="AY1018" s="24"/>
      <c r="AZ1018" s="24"/>
      <c r="BA1018" s="24"/>
    </row>
    <row r="1019" spans="1:53" x14ac:dyDescent="0.25">
      <c r="A1019" s="29" t="s">
        <v>159</v>
      </c>
      <c r="B1019" s="38" t="s">
        <v>165</v>
      </c>
      <c r="D1019" s="31"/>
      <c r="E1019" s="43" t="str">
        <f t="shared" si="63"/>
        <v/>
      </c>
      <c r="F1019" s="33" t="str">
        <f t="shared" si="62"/>
        <v/>
      </c>
      <c r="G1019" s="43"/>
      <c r="H1019" s="54" t="s">
        <v>241</v>
      </c>
      <c r="I1019" s="35" t="s">
        <v>242</v>
      </c>
      <c r="J1019" s="114" t="s">
        <v>159</v>
      </c>
      <c r="K1019" s="43"/>
      <c r="L1019" s="43"/>
      <c r="M1019" s="140"/>
      <c r="O1019" s="113"/>
    </row>
    <row r="1020" spans="1:53" ht="15.75" thickBot="1" x14ac:dyDescent="0.3">
      <c r="A1020" s="23" t="s">
        <v>73</v>
      </c>
      <c r="B1020" s="59" t="s">
        <v>1776</v>
      </c>
      <c r="D1020" s="31" t="s">
        <v>243</v>
      </c>
      <c r="E1020" s="43" t="str">
        <f t="shared" si="63"/>
        <v/>
      </c>
      <c r="F1020" s="33" t="str">
        <f t="shared" si="62"/>
        <v/>
      </c>
      <c r="G1020" s="43"/>
      <c r="H1020" s="55" t="s">
        <v>244</v>
      </c>
      <c r="I1020" s="35" t="s">
        <v>245</v>
      </c>
      <c r="J1020" s="114" t="s">
        <v>159</v>
      </c>
      <c r="K1020" s="43"/>
      <c r="L1020" s="43"/>
      <c r="M1020" s="140"/>
      <c r="O1020" s="113"/>
    </row>
    <row r="1021" spans="1:53" x14ac:dyDescent="0.25">
      <c r="A1021" s="29" t="s">
        <v>1815</v>
      </c>
      <c r="B1021" s="28" t="s">
        <v>1816</v>
      </c>
      <c r="C1021" s="1">
        <v>491</v>
      </c>
      <c r="D1021" s="48" t="s">
        <v>172</v>
      </c>
      <c r="E1021" s="43">
        <f t="shared" si="63"/>
        <v>458</v>
      </c>
      <c r="F1021" s="33">
        <f t="shared" si="62"/>
        <v>327</v>
      </c>
      <c r="G1021" s="43"/>
      <c r="H1021" s="33">
        <v>406</v>
      </c>
      <c r="I1021" s="35">
        <v>0.90300000000000002</v>
      </c>
      <c r="J1021" s="33">
        <v>491</v>
      </c>
      <c r="K1021" s="43">
        <f t="shared" ref="K1021:K1031" si="67">H1021/1.24</f>
        <v>327</v>
      </c>
      <c r="L1021" s="43"/>
      <c r="M1021" s="140"/>
      <c r="O1021" s="113"/>
    </row>
    <row r="1022" spans="1:53" x14ac:dyDescent="0.25">
      <c r="A1022" s="29" t="s">
        <v>1817</v>
      </c>
      <c r="B1022" s="28" t="s">
        <v>1818</v>
      </c>
      <c r="C1022" s="1">
        <v>422</v>
      </c>
      <c r="D1022" s="48" t="s">
        <v>172</v>
      </c>
      <c r="E1022" s="43">
        <f t="shared" si="63"/>
        <v>393</v>
      </c>
      <c r="F1022" s="33">
        <f t="shared" si="62"/>
        <v>281</v>
      </c>
      <c r="G1022" s="43"/>
      <c r="H1022" s="33">
        <v>349</v>
      </c>
      <c r="I1022" s="35">
        <v>1.29</v>
      </c>
      <c r="J1022" s="33">
        <v>422</v>
      </c>
      <c r="K1022" s="43">
        <f t="shared" si="67"/>
        <v>281</v>
      </c>
      <c r="L1022" s="43"/>
      <c r="M1022" s="140"/>
      <c r="O1022" s="113"/>
    </row>
    <row r="1023" spans="1:53" x14ac:dyDescent="0.25">
      <c r="A1023" s="29" t="s">
        <v>1819</v>
      </c>
      <c r="B1023" s="28" t="s">
        <v>1820</v>
      </c>
      <c r="C1023" s="1">
        <v>630</v>
      </c>
      <c r="D1023" s="48" t="s">
        <v>172</v>
      </c>
      <c r="E1023" s="43">
        <f t="shared" si="63"/>
        <v>588</v>
      </c>
      <c r="F1023" s="33">
        <f t="shared" si="62"/>
        <v>420</v>
      </c>
      <c r="G1023" s="43"/>
      <c r="H1023" s="33">
        <v>521</v>
      </c>
      <c r="I1023" s="35">
        <v>1.67</v>
      </c>
      <c r="J1023" s="33">
        <v>630</v>
      </c>
      <c r="K1023" s="43">
        <f t="shared" si="67"/>
        <v>420</v>
      </c>
      <c r="L1023" s="43"/>
      <c r="M1023" s="140"/>
      <c r="O1023" s="113"/>
    </row>
    <row r="1024" spans="1:53" x14ac:dyDescent="0.25">
      <c r="A1024" s="29" t="s">
        <v>1821</v>
      </c>
      <c r="B1024" s="28" t="s">
        <v>1822</v>
      </c>
      <c r="C1024" s="1">
        <f>927*2</f>
        <v>1854</v>
      </c>
      <c r="D1024" s="48" t="s">
        <v>172</v>
      </c>
      <c r="E1024" s="43">
        <f t="shared" si="63"/>
        <v>867</v>
      </c>
      <c r="F1024" s="33">
        <f t="shared" si="62"/>
        <v>619</v>
      </c>
      <c r="G1024" s="43"/>
      <c r="H1024" s="33">
        <v>767</v>
      </c>
      <c r="I1024" s="35">
        <v>2.59</v>
      </c>
      <c r="J1024" s="33">
        <v>928</v>
      </c>
      <c r="K1024" s="43">
        <f t="shared" si="67"/>
        <v>619</v>
      </c>
      <c r="L1024" s="43"/>
      <c r="M1024" s="140"/>
      <c r="O1024" s="113"/>
    </row>
    <row r="1025" spans="1:53" x14ac:dyDescent="0.25">
      <c r="A1025" s="29" t="s">
        <v>1823</v>
      </c>
      <c r="B1025" s="28" t="s">
        <v>1824</v>
      </c>
      <c r="C1025" s="1">
        <f>1103*2</f>
        <v>2206</v>
      </c>
      <c r="D1025" s="48" t="s">
        <v>172</v>
      </c>
      <c r="E1025" s="43">
        <f t="shared" si="63"/>
        <v>1029</v>
      </c>
      <c r="F1025" s="33">
        <f t="shared" si="62"/>
        <v>735</v>
      </c>
      <c r="G1025" s="43"/>
      <c r="H1025" s="33">
        <v>912</v>
      </c>
      <c r="I1025" s="35">
        <v>3.28</v>
      </c>
      <c r="J1025" s="33">
        <v>1103</v>
      </c>
      <c r="K1025" s="43">
        <f t="shared" si="67"/>
        <v>735</v>
      </c>
      <c r="L1025" s="43"/>
      <c r="M1025" s="140"/>
      <c r="O1025" s="113"/>
    </row>
    <row r="1026" spans="1:53" x14ac:dyDescent="0.25">
      <c r="A1026" s="29" t="s">
        <v>1825</v>
      </c>
      <c r="B1026" s="28" t="s">
        <v>1826</v>
      </c>
      <c r="C1026" s="1">
        <v>1370</v>
      </c>
      <c r="D1026" s="48" t="s">
        <v>172</v>
      </c>
      <c r="E1026" s="43">
        <f t="shared" si="63"/>
        <v>1280</v>
      </c>
      <c r="F1026" s="33">
        <f t="shared" si="62"/>
        <v>914</v>
      </c>
      <c r="G1026" s="43"/>
      <c r="H1026" s="33">
        <v>1133</v>
      </c>
      <c r="I1026" s="35">
        <v>3.83</v>
      </c>
      <c r="J1026" s="33">
        <v>1371</v>
      </c>
      <c r="K1026" s="43">
        <f t="shared" si="67"/>
        <v>914</v>
      </c>
      <c r="L1026" s="43"/>
      <c r="M1026" s="140"/>
      <c r="O1026" s="113"/>
    </row>
    <row r="1027" spans="1:53" ht="17.25" customHeight="1" x14ac:dyDescent="0.25">
      <c r="A1027" s="29" t="s">
        <v>1827</v>
      </c>
      <c r="B1027" s="28" t="s">
        <v>1828</v>
      </c>
      <c r="C1027" s="1">
        <f>1732*2</f>
        <v>3464</v>
      </c>
      <c r="D1027" s="48" t="s">
        <v>172</v>
      </c>
      <c r="E1027" s="43">
        <f t="shared" si="63"/>
        <v>1617</v>
      </c>
      <c r="F1027" s="33">
        <f t="shared" si="62"/>
        <v>1155</v>
      </c>
      <c r="G1027" s="43"/>
      <c r="H1027" s="33">
        <v>1432</v>
      </c>
      <c r="I1027" s="35">
        <v>5.41</v>
      </c>
      <c r="J1027" s="33">
        <v>1732</v>
      </c>
      <c r="K1027" s="43">
        <f t="shared" si="67"/>
        <v>1155</v>
      </c>
      <c r="L1027" s="43"/>
      <c r="M1027" s="140"/>
      <c r="O1027" s="113"/>
    </row>
    <row r="1028" spans="1:53" x14ac:dyDescent="0.25">
      <c r="A1028" s="29" t="s">
        <v>1829</v>
      </c>
      <c r="B1028" s="28" t="s">
        <v>1830</v>
      </c>
      <c r="C1028" s="1">
        <v>2470</v>
      </c>
      <c r="D1028" s="48" t="s">
        <v>172</v>
      </c>
      <c r="E1028" s="43">
        <f t="shared" si="63"/>
        <v>2306</v>
      </c>
      <c r="F1028" s="33">
        <f t="shared" si="62"/>
        <v>1647</v>
      </c>
      <c r="G1028" s="43"/>
      <c r="H1028" s="33">
        <v>2042</v>
      </c>
      <c r="I1028" s="35">
        <v>6.9</v>
      </c>
      <c r="J1028" s="33">
        <v>2470</v>
      </c>
      <c r="K1028" s="43">
        <f t="shared" si="67"/>
        <v>1647</v>
      </c>
      <c r="L1028" s="43"/>
      <c r="M1028" s="140"/>
      <c r="O1028" s="113"/>
    </row>
    <row r="1029" spans="1:53" x14ac:dyDescent="0.25">
      <c r="A1029" s="29" t="s">
        <v>1831</v>
      </c>
      <c r="B1029" s="28" t="s">
        <v>1832</v>
      </c>
      <c r="C1029" s="1">
        <v>3391</v>
      </c>
      <c r="D1029" s="48" t="s">
        <v>172</v>
      </c>
      <c r="E1029" s="43">
        <f t="shared" si="63"/>
        <v>3165</v>
      </c>
      <c r="F1029" s="33">
        <f t="shared" si="62"/>
        <v>2261</v>
      </c>
      <c r="G1029" s="43"/>
      <c r="H1029" s="33">
        <v>2804</v>
      </c>
      <c r="I1029" s="35">
        <v>8.98</v>
      </c>
      <c r="J1029" s="33">
        <v>3392</v>
      </c>
      <c r="K1029" s="43">
        <f t="shared" si="67"/>
        <v>2261</v>
      </c>
      <c r="L1029" s="43"/>
      <c r="M1029" s="140"/>
      <c r="O1029" s="113"/>
    </row>
    <row r="1030" spans="1:53" x14ac:dyDescent="0.25">
      <c r="A1030" s="29" t="s">
        <v>1833</v>
      </c>
      <c r="B1030" s="28" t="s">
        <v>1834</v>
      </c>
      <c r="C1030" s="1">
        <v>4027</v>
      </c>
      <c r="D1030" s="48" t="s">
        <v>172</v>
      </c>
      <c r="E1030" s="43">
        <f t="shared" si="63"/>
        <v>3759</v>
      </c>
      <c r="F1030" s="33">
        <f t="shared" ref="F1030:F1093" si="68">IF(K1030=0,"",K1030)</f>
        <v>2685</v>
      </c>
      <c r="G1030" s="43"/>
      <c r="H1030" s="33">
        <v>3329</v>
      </c>
      <c r="I1030" s="35">
        <v>12.8</v>
      </c>
      <c r="J1030" s="33">
        <v>4027</v>
      </c>
      <c r="K1030" s="43">
        <f t="shared" si="67"/>
        <v>2685</v>
      </c>
      <c r="L1030" s="43"/>
      <c r="M1030" s="140"/>
      <c r="O1030" s="113"/>
    </row>
    <row r="1031" spans="1:53" ht="15.75" thickBot="1" x14ac:dyDescent="0.3">
      <c r="A1031" s="29" t="s">
        <v>1835</v>
      </c>
      <c r="B1031" s="28" t="s">
        <v>1836</v>
      </c>
      <c r="C1031" s="1">
        <v>9220</v>
      </c>
      <c r="D1031" s="48" t="s">
        <v>172</v>
      </c>
      <c r="E1031" s="43">
        <f t="shared" ref="E1031:E1094" si="69">IF(K1031&lt;=0,"",K1031*E$2)</f>
        <v>8606</v>
      </c>
      <c r="F1031" s="33">
        <f t="shared" si="68"/>
        <v>6147</v>
      </c>
      <c r="G1031" s="43"/>
      <c r="H1031" s="33">
        <v>7622</v>
      </c>
      <c r="I1031" s="35">
        <v>18.2</v>
      </c>
      <c r="J1031" s="33">
        <v>9220</v>
      </c>
      <c r="K1031" s="43">
        <f t="shared" si="67"/>
        <v>6147</v>
      </c>
      <c r="L1031" s="43"/>
      <c r="M1031" s="140"/>
      <c r="O1031" s="113"/>
      <c r="Q1031" s="42"/>
      <c r="R1031" s="42"/>
      <c r="S1031" s="42"/>
      <c r="T1031" s="42"/>
      <c r="U1031" s="42"/>
      <c r="V1031" s="42"/>
      <c r="W1031" s="42"/>
      <c r="X1031" s="42"/>
      <c r="Y1031" s="42"/>
      <c r="Z1031" s="42"/>
      <c r="AA1031" s="42"/>
      <c r="AB1031" s="42"/>
      <c r="AC1031" s="42"/>
      <c r="AD1031" s="42"/>
      <c r="AE1031" s="42"/>
      <c r="AF1031" s="42"/>
      <c r="AG1031" s="42"/>
      <c r="AH1031" s="42"/>
      <c r="AI1031" s="42"/>
      <c r="AJ1031" s="42"/>
      <c r="AK1031" s="42"/>
      <c r="AL1031" s="42"/>
      <c r="AM1031" s="42"/>
      <c r="AN1031" s="42"/>
      <c r="AO1031" s="42"/>
      <c r="AP1031" s="42"/>
      <c r="AQ1031" s="42"/>
      <c r="AR1031" s="42"/>
      <c r="AS1031" s="42"/>
      <c r="AT1031" s="42"/>
      <c r="AU1031" s="42"/>
      <c r="AV1031" s="42"/>
      <c r="AW1031" s="42"/>
      <c r="AX1031" s="42"/>
      <c r="AY1031" s="42"/>
      <c r="AZ1031" s="42"/>
      <c r="BA1031" s="42"/>
    </row>
    <row r="1032" spans="1:53" s="42" customFormat="1" x14ac:dyDescent="0.25">
      <c r="A1032" s="23" t="s">
        <v>159</v>
      </c>
      <c r="B1032" s="64" t="s">
        <v>1775</v>
      </c>
      <c r="C1032" s="115"/>
      <c r="D1032" s="31"/>
      <c r="E1032" s="43" t="str">
        <f t="shared" si="69"/>
        <v/>
      </c>
      <c r="F1032" s="33" t="str">
        <f t="shared" si="68"/>
        <v/>
      </c>
      <c r="G1032" s="43"/>
      <c r="H1032" s="35"/>
      <c r="I1032" s="41"/>
      <c r="J1032" s="40" t="s">
        <v>159</v>
      </c>
      <c r="K1032" s="43"/>
      <c r="L1032" s="43"/>
      <c r="M1032" s="140"/>
      <c r="N1032" s="113"/>
      <c r="O1032" s="113"/>
    </row>
    <row r="1033" spans="1:53" s="42" customFormat="1" ht="15.75" thickBot="1" x14ac:dyDescent="0.3">
      <c r="A1033" s="23" t="s">
        <v>159</v>
      </c>
      <c r="B1033" s="37" t="s">
        <v>1837</v>
      </c>
      <c r="C1033" s="115"/>
      <c r="D1033" s="31"/>
      <c r="E1033" s="43" t="str">
        <f t="shared" si="69"/>
        <v/>
      </c>
      <c r="F1033" s="33" t="str">
        <f t="shared" si="68"/>
        <v/>
      </c>
      <c r="G1033" s="43"/>
      <c r="H1033" s="35"/>
      <c r="I1033" s="41"/>
      <c r="J1033" s="40" t="s">
        <v>159</v>
      </c>
      <c r="K1033" s="43"/>
      <c r="L1033" s="43"/>
      <c r="M1033" s="140"/>
      <c r="N1033" s="113"/>
      <c r="O1033" s="113"/>
      <c r="Q1033" s="24"/>
      <c r="R1033" s="24"/>
      <c r="S1033" s="24"/>
      <c r="T1033" s="24"/>
      <c r="U1033" s="24"/>
      <c r="V1033" s="24"/>
      <c r="W1033" s="24"/>
      <c r="X1033" s="24"/>
      <c r="Y1033" s="24"/>
      <c r="Z1033" s="24"/>
      <c r="AA1033" s="24"/>
      <c r="AB1033" s="24"/>
      <c r="AC1033" s="24"/>
      <c r="AD1033" s="24"/>
      <c r="AE1033" s="24"/>
      <c r="AF1033" s="24"/>
      <c r="AG1033" s="24"/>
      <c r="AH1033" s="24"/>
      <c r="AI1033" s="24"/>
      <c r="AJ1033" s="24"/>
      <c r="AK1033" s="24"/>
      <c r="AL1033" s="24"/>
      <c r="AM1033" s="24"/>
      <c r="AN1033" s="24"/>
      <c r="AO1033" s="24"/>
      <c r="AP1033" s="24"/>
      <c r="AQ1033" s="24"/>
      <c r="AR1033" s="24"/>
      <c r="AS1033" s="24"/>
      <c r="AT1033" s="24"/>
      <c r="AU1033" s="24"/>
      <c r="AV1033" s="24"/>
      <c r="AW1033" s="24"/>
      <c r="AX1033" s="24"/>
      <c r="AY1033" s="24"/>
      <c r="AZ1033" s="24"/>
      <c r="BA1033" s="24"/>
    </row>
    <row r="1034" spans="1:53" x14ac:dyDescent="0.25">
      <c r="A1034" s="29" t="s">
        <v>159</v>
      </c>
      <c r="B1034" s="38" t="s">
        <v>165</v>
      </c>
      <c r="D1034" s="31"/>
      <c r="E1034" s="43" t="str">
        <f t="shared" si="69"/>
        <v/>
      </c>
      <c r="F1034" s="33" t="str">
        <f t="shared" si="68"/>
        <v/>
      </c>
      <c r="G1034" s="43"/>
      <c r="H1034" s="54" t="s">
        <v>241</v>
      </c>
      <c r="I1034" s="35" t="s">
        <v>242</v>
      </c>
      <c r="J1034" s="114" t="s">
        <v>159</v>
      </c>
      <c r="K1034" s="43"/>
      <c r="L1034" s="43"/>
      <c r="M1034" s="140"/>
      <c r="O1034" s="113"/>
    </row>
    <row r="1035" spans="1:53" ht="15.75" thickBot="1" x14ac:dyDescent="0.3">
      <c r="A1035" s="23" t="s">
        <v>73</v>
      </c>
      <c r="B1035" s="59" t="s">
        <v>1776</v>
      </c>
      <c r="D1035" s="31" t="s">
        <v>243</v>
      </c>
      <c r="E1035" s="43" t="str">
        <f t="shared" si="69"/>
        <v/>
      </c>
      <c r="F1035" s="33" t="str">
        <f t="shared" si="68"/>
        <v/>
      </c>
      <c r="G1035" s="43"/>
      <c r="H1035" s="55" t="s">
        <v>244</v>
      </c>
      <c r="I1035" s="35" t="s">
        <v>245</v>
      </c>
      <c r="J1035" s="114" t="s">
        <v>159</v>
      </c>
      <c r="K1035" s="43"/>
      <c r="L1035" s="43"/>
      <c r="M1035" s="140"/>
      <c r="O1035" s="113"/>
    </row>
    <row r="1036" spans="1:53" x14ac:dyDescent="0.25">
      <c r="A1036" s="29" t="s">
        <v>1838</v>
      </c>
      <c r="B1036" s="28" t="s">
        <v>1839</v>
      </c>
      <c r="C1036" s="1">
        <v>779</v>
      </c>
      <c r="D1036" s="48" t="s">
        <v>172</v>
      </c>
      <c r="E1036" s="43">
        <f t="shared" si="69"/>
        <v>727</v>
      </c>
      <c r="F1036" s="33">
        <f t="shared" si="68"/>
        <v>519</v>
      </c>
      <c r="G1036" s="43"/>
      <c r="H1036" s="33">
        <v>644</v>
      </c>
      <c r="I1036" s="35">
        <v>0.65</v>
      </c>
      <c r="J1036" s="33">
        <v>779</v>
      </c>
      <c r="K1036" s="43">
        <f t="shared" ref="K1036:K1047" si="70">H1036/1.24</f>
        <v>519</v>
      </c>
      <c r="L1036" s="43"/>
      <c r="M1036" s="140"/>
      <c r="O1036" s="113"/>
    </row>
    <row r="1037" spans="1:53" x14ac:dyDescent="0.25">
      <c r="A1037" s="29" t="s">
        <v>1840</v>
      </c>
      <c r="B1037" s="28" t="s">
        <v>1841</v>
      </c>
      <c r="C1037" s="1">
        <v>416</v>
      </c>
      <c r="D1037" s="48" t="s">
        <v>172</v>
      </c>
      <c r="E1037" s="43">
        <f t="shared" si="69"/>
        <v>388</v>
      </c>
      <c r="F1037" s="33">
        <f t="shared" si="68"/>
        <v>277</v>
      </c>
      <c r="G1037" s="43"/>
      <c r="H1037" s="33">
        <v>344</v>
      </c>
      <c r="I1037" s="35">
        <v>0.85</v>
      </c>
      <c r="J1037" s="33">
        <v>416</v>
      </c>
      <c r="K1037" s="43">
        <f t="shared" si="70"/>
        <v>277</v>
      </c>
      <c r="L1037" s="43"/>
      <c r="M1037" s="140"/>
      <c r="O1037" s="113"/>
    </row>
    <row r="1038" spans="1:53" x14ac:dyDescent="0.25">
      <c r="A1038" s="29" t="s">
        <v>1842</v>
      </c>
      <c r="B1038" s="28" t="s">
        <v>1843</v>
      </c>
      <c r="C1038" s="1">
        <v>523</v>
      </c>
      <c r="D1038" s="48" t="s">
        <v>172</v>
      </c>
      <c r="E1038" s="43">
        <f t="shared" si="69"/>
        <v>489</v>
      </c>
      <c r="F1038" s="33">
        <f t="shared" si="68"/>
        <v>349</v>
      </c>
      <c r="G1038" s="43"/>
      <c r="H1038" s="33">
        <v>433</v>
      </c>
      <c r="I1038" s="35">
        <v>1.22</v>
      </c>
      <c r="J1038" s="33">
        <v>524</v>
      </c>
      <c r="K1038" s="43">
        <f t="shared" si="70"/>
        <v>349</v>
      </c>
      <c r="L1038" s="43"/>
      <c r="M1038" s="140"/>
      <c r="O1038" s="113"/>
    </row>
    <row r="1039" spans="1:53" x14ac:dyDescent="0.25">
      <c r="A1039" s="29" t="s">
        <v>1844</v>
      </c>
      <c r="B1039" s="28" t="s">
        <v>1845</v>
      </c>
      <c r="C1039" s="1">
        <v>739</v>
      </c>
      <c r="D1039" s="48" t="s">
        <v>172</v>
      </c>
      <c r="E1039" s="43">
        <f t="shared" si="69"/>
        <v>690</v>
      </c>
      <c r="F1039" s="33">
        <f t="shared" si="68"/>
        <v>493</v>
      </c>
      <c r="G1039" s="43"/>
      <c r="H1039" s="33">
        <v>611</v>
      </c>
      <c r="I1039" s="35">
        <v>1.58</v>
      </c>
      <c r="J1039" s="33">
        <v>739</v>
      </c>
      <c r="K1039" s="43">
        <f t="shared" si="70"/>
        <v>493</v>
      </c>
      <c r="L1039" s="43"/>
      <c r="M1039" s="140"/>
      <c r="O1039" s="113"/>
    </row>
    <row r="1040" spans="1:53" x14ac:dyDescent="0.25">
      <c r="A1040" s="29" t="s">
        <v>1846</v>
      </c>
      <c r="B1040" s="28" t="s">
        <v>1847</v>
      </c>
      <c r="C1040" s="1">
        <v>1062</v>
      </c>
      <c r="D1040" s="48" t="s">
        <v>172</v>
      </c>
      <c r="E1040" s="43">
        <f t="shared" si="69"/>
        <v>991</v>
      </c>
      <c r="F1040" s="33">
        <f t="shared" si="68"/>
        <v>708</v>
      </c>
      <c r="G1040" s="43"/>
      <c r="H1040" s="33">
        <v>878</v>
      </c>
      <c r="I1040" s="35">
        <v>2.44</v>
      </c>
      <c r="J1040" s="33">
        <v>1062</v>
      </c>
      <c r="K1040" s="43">
        <f t="shared" si="70"/>
        <v>708</v>
      </c>
      <c r="L1040" s="43"/>
      <c r="M1040" s="140"/>
      <c r="O1040" s="113"/>
    </row>
    <row r="1041" spans="1:53" x14ac:dyDescent="0.25">
      <c r="A1041" s="29" t="s">
        <v>1848</v>
      </c>
      <c r="B1041" s="28" t="s">
        <v>1849</v>
      </c>
      <c r="C1041" s="1">
        <v>1501</v>
      </c>
      <c r="D1041" s="48" t="s">
        <v>172</v>
      </c>
      <c r="E1041" s="43">
        <f t="shared" si="69"/>
        <v>1401</v>
      </c>
      <c r="F1041" s="33">
        <f t="shared" si="68"/>
        <v>1001</v>
      </c>
      <c r="G1041" s="43"/>
      <c r="H1041" s="33">
        <v>1241</v>
      </c>
      <c r="I1041" s="35">
        <v>3.14</v>
      </c>
      <c r="J1041" s="33">
        <v>1501</v>
      </c>
      <c r="K1041" s="43">
        <f t="shared" si="70"/>
        <v>1001</v>
      </c>
      <c r="L1041" s="43"/>
      <c r="M1041" s="140"/>
      <c r="O1041" s="113"/>
    </row>
    <row r="1042" spans="1:53" x14ac:dyDescent="0.25">
      <c r="A1042" s="29" t="s">
        <v>1850</v>
      </c>
      <c r="B1042" s="28" t="s">
        <v>1851</v>
      </c>
      <c r="C1042" s="1">
        <v>1583</v>
      </c>
      <c r="D1042" s="48" t="s">
        <v>172</v>
      </c>
      <c r="E1042" s="43">
        <f t="shared" si="69"/>
        <v>1478</v>
      </c>
      <c r="F1042" s="33">
        <f t="shared" si="68"/>
        <v>1056</v>
      </c>
      <c r="G1042" s="43"/>
      <c r="H1042" s="33">
        <v>1309</v>
      </c>
      <c r="I1042" s="35">
        <v>3.61</v>
      </c>
      <c r="J1042" s="33">
        <v>1583</v>
      </c>
      <c r="K1042" s="43">
        <f t="shared" si="70"/>
        <v>1056</v>
      </c>
      <c r="L1042" s="43"/>
      <c r="M1042" s="140"/>
      <c r="O1042" s="113"/>
    </row>
    <row r="1043" spans="1:53" x14ac:dyDescent="0.25">
      <c r="A1043" s="29" t="s">
        <v>1852</v>
      </c>
      <c r="B1043" s="28" t="s">
        <v>1853</v>
      </c>
      <c r="C1043" s="1">
        <v>2195</v>
      </c>
      <c r="D1043" s="48" t="s">
        <v>172</v>
      </c>
      <c r="E1043" s="43">
        <f t="shared" si="69"/>
        <v>2050</v>
      </c>
      <c r="F1043" s="33">
        <f t="shared" si="68"/>
        <v>1464</v>
      </c>
      <c r="G1043" s="43"/>
      <c r="H1043" s="33">
        <v>1815</v>
      </c>
      <c r="I1043" s="35">
        <v>5.0999999999999996</v>
      </c>
      <c r="J1043" s="33">
        <v>2196</v>
      </c>
      <c r="K1043" s="43">
        <f t="shared" si="70"/>
        <v>1464</v>
      </c>
      <c r="L1043" s="43"/>
      <c r="M1043" s="140"/>
      <c r="O1043" s="113"/>
    </row>
    <row r="1044" spans="1:53" x14ac:dyDescent="0.25">
      <c r="A1044" s="29" t="s">
        <v>1854</v>
      </c>
      <c r="B1044" s="28" t="s">
        <v>1855</v>
      </c>
      <c r="C1044" s="1">
        <v>2753</v>
      </c>
      <c r="D1044" s="48" t="s">
        <v>172</v>
      </c>
      <c r="E1044" s="43">
        <f t="shared" si="69"/>
        <v>2569</v>
      </c>
      <c r="F1044" s="33">
        <f t="shared" si="68"/>
        <v>1835</v>
      </c>
      <c r="G1044" s="43"/>
      <c r="H1044" s="33">
        <v>2276</v>
      </c>
      <c r="I1044" s="35">
        <v>5.24</v>
      </c>
      <c r="J1044" s="33">
        <v>2753</v>
      </c>
      <c r="K1044" s="43">
        <f t="shared" si="70"/>
        <v>1835</v>
      </c>
      <c r="L1044" s="43"/>
      <c r="M1044" s="140"/>
      <c r="O1044" s="113"/>
    </row>
    <row r="1045" spans="1:53" x14ac:dyDescent="0.25">
      <c r="A1045" s="29" t="s">
        <v>1856</v>
      </c>
      <c r="B1045" s="28" t="s">
        <v>1857</v>
      </c>
      <c r="C1045" s="1">
        <v>2799</v>
      </c>
      <c r="D1045" s="48" t="s">
        <v>172</v>
      </c>
      <c r="E1045" s="43">
        <f t="shared" si="69"/>
        <v>2612</v>
      </c>
      <c r="F1045" s="33">
        <f t="shared" si="68"/>
        <v>1866</v>
      </c>
      <c r="G1045" s="43"/>
      <c r="H1045" s="33">
        <v>2314</v>
      </c>
      <c r="I1045" s="35">
        <v>6.51</v>
      </c>
      <c r="J1045" s="33">
        <v>2799</v>
      </c>
      <c r="K1045" s="43">
        <f t="shared" si="70"/>
        <v>1866</v>
      </c>
      <c r="L1045" s="43"/>
      <c r="M1045" s="140"/>
      <c r="O1045" s="113"/>
    </row>
    <row r="1046" spans="1:53" x14ac:dyDescent="0.25">
      <c r="A1046" s="29" t="s">
        <v>1858</v>
      </c>
      <c r="B1046" s="28" t="s">
        <v>1859</v>
      </c>
      <c r="C1046" s="1">
        <v>3606</v>
      </c>
      <c r="D1046" s="48" t="s">
        <v>172</v>
      </c>
      <c r="E1046" s="43">
        <f t="shared" si="69"/>
        <v>3366</v>
      </c>
      <c r="F1046" s="33">
        <f t="shared" si="68"/>
        <v>2404</v>
      </c>
      <c r="G1046" s="43"/>
      <c r="H1046" s="33">
        <v>2981</v>
      </c>
      <c r="I1046" s="35">
        <v>8.4700000000000006</v>
      </c>
      <c r="J1046" s="33">
        <v>3606</v>
      </c>
      <c r="K1046" s="43">
        <f t="shared" si="70"/>
        <v>2404</v>
      </c>
      <c r="L1046" s="43"/>
      <c r="M1046" s="140"/>
      <c r="O1046" s="113"/>
    </row>
    <row r="1047" spans="1:53" x14ac:dyDescent="0.25">
      <c r="A1047" s="29" t="s">
        <v>1860</v>
      </c>
      <c r="B1047" s="28" t="s">
        <v>1861</v>
      </c>
      <c r="C1047" s="1">
        <v>5350</v>
      </c>
      <c r="D1047" s="48" t="s">
        <v>172</v>
      </c>
      <c r="E1047" s="43">
        <f t="shared" si="69"/>
        <v>4994</v>
      </c>
      <c r="F1047" s="33">
        <f t="shared" si="68"/>
        <v>3567</v>
      </c>
      <c r="G1047" s="43"/>
      <c r="H1047" s="33">
        <v>4423</v>
      </c>
      <c r="I1047" s="35">
        <v>12.15</v>
      </c>
      <c r="J1047" s="33">
        <v>5350</v>
      </c>
      <c r="K1047" s="43">
        <f t="shared" si="70"/>
        <v>3567</v>
      </c>
      <c r="L1047" s="43"/>
      <c r="M1047" s="140"/>
      <c r="O1047" s="113"/>
    </row>
    <row r="1048" spans="1:53" ht="15.75" thickBot="1" x14ac:dyDescent="0.3">
      <c r="A1048" s="35"/>
      <c r="B1048" s="48"/>
      <c r="E1048" s="43" t="str">
        <f t="shared" si="69"/>
        <v/>
      </c>
      <c r="F1048" s="33" t="str">
        <f t="shared" si="68"/>
        <v/>
      </c>
      <c r="G1048" s="43"/>
      <c r="H1048" s="56"/>
      <c r="J1048" s="33" t="s">
        <v>159</v>
      </c>
      <c r="K1048" s="43"/>
      <c r="L1048" s="43"/>
      <c r="M1048" s="140"/>
      <c r="O1048" s="113"/>
      <c r="Q1048" s="42"/>
      <c r="R1048" s="42"/>
      <c r="S1048" s="42"/>
      <c r="T1048" s="42"/>
      <c r="U1048" s="42"/>
      <c r="V1048" s="42"/>
      <c r="W1048" s="42"/>
      <c r="X1048" s="42"/>
      <c r="Y1048" s="42"/>
      <c r="Z1048" s="42"/>
      <c r="AA1048" s="42"/>
      <c r="AB1048" s="42"/>
      <c r="AC1048" s="42"/>
      <c r="AD1048" s="42"/>
      <c r="AE1048" s="42"/>
      <c r="AF1048" s="42"/>
      <c r="AG1048" s="42"/>
      <c r="AH1048" s="42"/>
      <c r="AI1048" s="42"/>
      <c r="AJ1048" s="42"/>
      <c r="AK1048" s="42"/>
      <c r="AL1048" s="42"/>
      <c r="AM1048" s="42"/>
      <c r="AN1048" s="42"/>
      <c r="AO1048" s="42"/>
      <c r="AP1048" s="42"/>
      <c r="AQ1048" s="42"/>
      <c r="AR1048" s="42"/>
      <c r="AS1048" s="42"/>
      <c r="AT1048" s="42"/>
      <c r="AU1048" s="42"/>
      <c r="AV1048" s="42"/>
      <c r="AW1048" s="42"/>
      <c r="AX1048" s="42"/>
      <c r="AY1048" s="42"/>
      <c r="AZ1048" s="42"/>
      <c r="BA1048" s="42"/>
    </row>
    <row r="1049" spans="1:53" s="42" customFormat="1" x14ac:dyDescent="0.25">
      <c r="A1049" s="23" t="s">
        <v>159</v>
      </c>
      <c r="B1049" s="64" t="s">
        <v>1862</v>
      </c>
      <c r="C1049" s="115"/>
      <c r="D1049" s="31"/>
      <c r="E1049" s="43" t="str">
        <f t="shared" si="69"/>
        <v/>
      </c>
      <c r="F1049" s="33" t="str">
        <f t="shared" si="68"/>
        <v/>
      </c>
      <c r="G1049" s="43"/>
      <c r="H1049" s="35"/>
      <c r="I1049" s="41"/>
      <c r="J1049" s="40" t="s">
        <v>159</v>
      </c>
      <c r="K1049" s="43"/>
      <c r="L1049" s="43"/>
      <c r="M1049" s="140"/>
      <c r="N1049" s="113"/>
      <c r="O1049" s="113"/>
    </row>
    <row r="1050" spans="1:53" s="42" customFormat="1" ht="15.75" thickBot="1" x14ac:dyDescent="0.3">
      <c r="A1050" s="23" t="s">
        <v>159</v>
      </c>
      <c r="B1050" s="38" t="s">
        <v>740</v>
      </c>
      <c r="C1050" s="115"/>
      <c r="D1050" s="31"/>
      <c r="E1050" s="43" t="str">
        <f t="shared" si="69"/>
        <v/>
      </c>
      <c r="F1050" s="33" t="str">
        <f t="shared" si="68"/>
        <v/>
      </c>
      <c r="G1050" s="43"/>
      <c r="H1050" s="35"/>
      <c r="I1050" s="41"/>
      <c r="J1050" s="40" t="s">
        <v>159</v>
      </c>
      <c r="K1050" s="43"/>
      <c r="L1050" s="43"/>
      <c r="M1050" s="140"/>
      <c r="N1050" s="113"/>
      <c r="O1050" s="113"/>
      <c r="Q1050" s="24"/>
      <c r="R1050" s="24"/>
      <c r="S1050" s="24"/>
      <c r="T1050" s="24"/>
      <c r="U1050" s="24"/>
      <c r="V1050" s="24"/>
      <c r="W1050" s="24"/>
      <c r="X1050" s="24"/>
      <c r="Y1050" s="24"/>
      <c r="Z1050" s="24"/>
      <c r="AA1050" s="24"/>
      <c r="AB1050" s="24"/>
      <c r="AC1050" s="24"/>
      <c r="AD1050" s="24"/>
      <c r="AE1050" s="24"/>
      <c r="AF1050" s="24"/>
      <c r="AG1050" s="24"/>
      <c r="AH1050" s="24"/>
      <c r="AI1050" s="24"/>
      <c r="AJ1050" s="24"/>
      <c r="AK1050" s="24"/>
      <c r="AL1050" s="24"/>
      <c r="AM1050" s="24"/>
      <c r="AN1050" s="24"/>
      <c r="AO1050" s="24"/>
      <c r="AP1050" s="24"/>
      <c r="AQ1050" s="24"/>
      <c r="AR1050" s="24"/>
      <c r="AS1050" s="24"/>
      <c r="AT1050" s="24"/>
      <c r="AU1050" s="24"/>
      <c r="AV1050" s="24"/>
      <c r="AW1050" s="24"/>
      <c r="AX1050" s="24"/>
      <c r="AY1050" s="24"/>
      <c r="AZ1050" s="24"/>
      <c r="BA1050" s="24"/>
    </row>
    <row r="1051" spans="1:53" x14ac:dyDescent="0.25">
      <c r="A1051" s="29" t="s">
        <v>159</v>
      </c>
      <c r="B1051" s="38" t="s">
        <v>165</v>
      </c>
      <c r="D1051" s="31"/>
      <c r="E1051" s="43" t="str">
        <f t="shared" si="69"/>
        <v/>
      </c>
      <c r="F1051" s="33" t="str">
        <f t="shared" si="68"/>
        <v/>
      </c>
      <c r="G1051" s="43"/>
      <c r="H1051" s="54" t="s">
        <v>241</v>
      </c>
      <c r="I1051" s="35" t="s">
        <v>242</v>
      </c>
      <c r="J1051" s="114" t="s">
        <v>159</v>
      </c>
      <c r="K1051" s="43"/>
      <c r="L1051" s="43"/>
      <c r="M1051" s="140"/>
      <c r="O1051" s="113"/>
    </row>
    <row r="1052" spans="1:53" ht="15.75" thickBot="1" x14ac:dyDescent="0.3">
      <c r="A1052" s="23" t="s">
        <v>73</v>
      </c>
      <c r="B1052" s="59"/>
      <c r="D1052" s="31" t="s">
        <v>243</v>
      </c>
      <c r="E1052" s="43" t="str">
        <f t="shared" si="69"/>
        <v/>
      </c>
      <c r="F1052" s="33" t="str">
        <f t="shared" si="68"/>
        <v/>
      </c>
      <c r="G1052" s="43"/>
      <c r="H1052" s="55" t="s">
        <v>244</v>
      </c>
      <c r="I1052" s="35" t="s">
        <v>245</v>
      </c>
      <c r="J1052" s="114" t="s">
        <v>159</v>
      </c>
      <c r="K1052" s="43"/>
      <c r="L1052" s="43"/>
      <c r="M1052" s="140"/>
      <c r="O1052" s="113"/>
    </row>
    <row r="1053" spans="1:53" x14ac:dyDescent="0.25">
      <c r="A1053" s="29" t="s">
        <v>1863</v>
      </c>
      <c r="B1053" s="28" t="s">
        <v>1864</v>
      </c>
      <c r="C1053" s="1">
        <v>3154</v>
      </c>
      <c r="D1053" s="48" t="s">
        <v>172</v>
      </c>
      <c r="E1053" s="43">
        <f t="shared" si="69"/>
        <v>2944</v>
      </c>
      <c r="F1053" s="33">
        <f t="shared" si="68"/>
        <v>2103</v>
      </c>
      <c r="G1053" s="43"/>
      <c r="H1053" s="33">
        <v>2608</v>
      </c>
      <c r="I1053" s="35">
        <v>7.55</v>
      </c>
      <c r="J1053" s="33">
        <v>3155</v>
      </c>
      <c r="K1053" s="43">
        <f t="shared" ref="K1053:K1058" si="71">H1053/1.24</f>
        <v>2103</v>
      </c>
      <c r="L1053" s="43"/>
      <c r="M1053" s="140"/>
      <c r="O1053" s="113"/>
    </row>
    <row r="1054" spans="1:53" x14ac:dyDescent="0.25">
      <c r="A1054" s="29" t="s">
        <v>1865</v>
      </c>
      <c r="B1054" s="28" t="s">
        <v>1866</v>
      </c>
      <c r="C1054" s="1">
        <v>5431</v>
      </c>
      <c r="D1054" s="48" t="s">
        <v>172</v>
      </c>
      <c r="E1054" s="43">
        <f t="shared" si="69"/>
        <v>5069</v>
      </c>
      <c r="F1054" s="33">
        <f t="shared" si="68"/>
        <v>3621</v>
      </c>
      <c r="G1054" s="43"/>
      <c r="H1054" s="33">
        <v>4490</v>
      </c>
      <c r="I1054" s="35">
        <v>12.3</v>
      </c>
      <c r="J1054" s="33">
        <v>5431</v>
      </c>
      <c r="K1054" s="43">
        <f t="shared" si="71"/>
        <v>3621</v>
      </c>
      <c r="L1054" s="43"/>
      <c r="M1054" s="140"/>
      <c r="O1054" s="113"/>
    </row>
    <row r="1055" spans="1:53" x14ac:dyDescent="0.25">
      <c r="A1055" s="29" t="s">
        <v>1867</v>
      </c>
      <c r="B1055" s="28" t="s">
        <v>1868</v>
      </c>
      <c r="C1055" s="1">
        <v>4567</v>
      </c>
      <c r="D1055" s="48" t="s">
        <v>172</v>
      </c>
      <c r="E1055" s="43">
        <f t="shared" si="69"/>
        <v>4263</v>
      </c>
      <c r="F1055" s="33">
        <f t="shared" si="68"/>
        <v>3045</v>
      </c>
      <c r="G1055" s="43"/>
      <c r="H1055" s="33">
        <v>3776</v>
      </c>
      <c r="I1055" s="35">
        <v>10.1</v>
      </c>
      <c r="J1055" s="33">
        <v>4568</v>
      </c>
      <c r="K1055" s="43">
        <f t="shared" si="71"/>
        <v>3045</v>
      </c>
      <c r="L1055" s="43"/>
      <c r="M1055" s="140"/>
      <c r="O1055" s="113"/>
    </row>
    <row r="1056" spans="1:53" x14ac:dyDescent="0.25">
      <c r="A1056" s="29" t="s">
        <v>1869</v>
      </c>
      <c r="B1056" s="28" t="s">
        <v>1870</v>
      </c>
      <c r="C1056" s="1">
        <v>5366</v>
      </c>
      <c r="D1056" s="48" t="s">
        <v>172</v>
      </c>
      <c r="E1056" s="43">
        <f t="shared" si="69"/>
        <v>5008</v>
      </c>
      <c r="F1056" s="33">
        <f t="shared" si="68"/>
        <v>3577</v>
      </c>
      <c r="G1056" s="43"/>
      <c r="H1056" s="33">
        <v>4436</v>
      </c>
      <c r="I1056" s="35">
        <v>16.2</v>
      </c>
      <c r="J1056" s="33">
        <v>5366</v>
      </c>
      <c r="K1056" s="43">
        <f t="shared" si="71"/>
        <v>3577</v>
      </c>
      <c r="L1056" s="43"/>
      <c r="M1056" s="140"/>
      <c r="O1056" s="113"/>
    </row>
    <row r="1057" spans="1:53" x14ac:dyDescent="0.25">
      <c r="A1057" s="29" t="s">
        <v>1871</v>
      </c>
      <c r="B1057" s="28" t="s">
        <v>1872</v>
      </c>
      <c r="C1057" s="1">
        <v>7434</v>
      </c>
      <c r="D1057" s="48" t="s">
        <v>172</v>
      </c>
      <c r="E1057" s="43">
        <f t="shared" si="69"/>
        <v>6938</v>
      </c>
      <c r="F1057" s="33">
        <f t="shared" si="68"/>
        <v>4956</v>
      </c>
      <c r="G1057" s="43"/>
      <c r="H1057" s="33">
        <v>6146</v>
      </c>
      <c r="I1057" s="35">
        <v>21.2</v>
      </c>
      <c r="J1057" s="33">
        <v>7435</v>
      </c>
      <c r="K1057" s="43">
        <f t="shared" si="71"/>
        <v>4956</v>
      </c>
      <c r="L1057" s="43"/>
      <c r="M1057" s="140"/>
      <c r="O1057" s="113"/>
    </row>
    <row r="1058" spans="1:53" x14ac:dyDescent="0.25">
      <c r="A1058" s="29" t="s">
        <v>1873</v>
      </c>
      <c r="B1058" s="28" t="s">
        <v>1874</v>
      </c>
      <c r="C1058" s="1">
        <v>11389</v>
      </c>
      <c r="D1058" s="48" t="s">
        <v>172</v>
      </c>
      <c r="E1058" s="43">
        <f t="shared" si="69"/>
        <v>10630</v>
      </c>
      <c r="F1058" s="33">
        <f t="shared" si="68"/>
        <v>7593</v>
      </c>
      <c r="G1058" s="43"/>
      <c r="H1058" s="33">
        <v>9415</v>
      </c>
      <c r="I1058" s="35">
        <v>26.5</v>
      </c>
      <c r="J1058" s="33">
        <v>11389</v>
      </c>
      <c r="K1058" s="43">
        <f t="shared" si="71"/>
        <v>7593</v>
      </c>
      <c r="L1058" s="43"/>
      <c r="M1058" s="140"/>
      <c r="O1058" s="113"/>
    </row>
    <row r="1059" spans="1:53" x14ac:dyDescent="0.25">
      <c r="A1059" s="35"/>
      <c r="B1059" s="48"/>
      <c r="E1059" s="43" t="str">
        <f t="shared" si="69"/>
        <v/>
      </c>
      <c r="F1059" s="33" t="str">
        <f t="shared" si="68"/>
        <v/>
      </c>
      <c r="G1059" s="43"/>
      <c r="H1059" s="56"/>
      <c r="J1059" s="33" t="s">
        <v>159</v>
      </c>
      <c r="K1059" s="43"/>
      <c r="L1059" s="43"/>
      <c r="M1059" s="140"/>
      <c r="O1059" s="113"/>
    </row>
    <row r="1060" spans="1:53" x14ac:dyDescent="0.25">
      <c r="A1060" s="29" t="s">
        <v>159</v>
      </c>
      <c r="B1060" s="48"/>
      <c r="D1060" s="31" t="s">
        <v>160</v>
      </c>
      <c r="E1060" s="43" t="str">
        <f t="shared" si="69"/>
        <v/>
      </c>
      <c r="F1060" s="33" t="str">
        <f t="shared" si="68"/>
        <v/>
      </c>
      <c r="G1060" s="43"/>
      <c r="H1060" s="62" t="s">
        <v>1875</v>
      </c>
      <c r="J1060" s="114" t="s">
        <v>159</v>
      </c>
      <c r="K1060" s="43"/>
      <c r="L1060" s="43"/>
      <c r="M1060" s="140"/>
      <c r="O1060" s="113"/>
    </row>
    <row r="1061" spans="1:53" x14ac:dyDescent="0.25">
      <c r="A1061" s="29" t="s">
        <v>159</v>
      </c>
      <c r="B1061" s="48"/>
      <c r="D1061" s="31" t="s">
        <v>163</v>
      </c>
      <c r="E1061" s="43" t="str">
        <f t="shared" si="69"/>
        <v/>
      </c>
      <c r="F1061" s="33" t="str">
        <f t="shared" si="68"/>
        <v/>
      </c>
      <c r="G1061" s="43"/>
      <c r="H1061" s="58" t="s">
        <v>1876</v>
      </c>
      <c r="J1061" s="114" t="s">
        <v>159</v>
      </c>
      <c r="K1061" s="43"/>
      <c r="L1061" s="43"/>
      <c r="M1061" s="140"/>
      <c r="O1061" s="113"/>
    </row>
    <row r="1062" spans="1:53" x14ac:dyDescent="0.25">
      <c r="A1062" s="29" t="s">
        <v>159</v>
      </c>
      <c r="B1062" s="48"/>
      <c r="D1062" s="31" t="s">
        <v>166</v>
      </c>
      <c r="E1062" s="43" t="str">
        <f t="shared" si="69"/>
        <v/>
      </c>
      <c r="F1062" s="33" t="str">
        <f t="shared" si="68"/>
        <v/>
      </c>
      <c r="G1062" s="43"/>
      <c r="H1062" s="58" t="s">
        <v>1877</v>
      </c>
      <c r="J1062" s="114" t="s">
        <v>159</v>
      </c>
      <c r="K1062" s="43"/>
      <c r="L1062" s="43"/>
      <c r="M1062" s="140"/>
      <c r="O1062" s="113"/>
      <c r="Q1062" s="42"/>
      <c r="R1062" s="42"/>
      <c r="S1062" s="42"/>
      <c r="T1062" s="42"/>
      <c r="U1062" s="42"/>
      <c r="V1062" s="42"/>
      <c r="W1062" s="42"/>
      <c r="X1062" s="42"/>
      <c r="Y1062" s="42"/>
      <c r="Z1062" s="42"/>
      <c r="AA1062" s="42"/>
      <c r="AB1062" s="42"/>
      <c r="AC1062" s="42"/>
      <c r="AD1062" s="42"/>
      <c r="AE1062" s="42"/>
      <c r="AF1062" s="42"/>
      <c r="AG1062" s="42"/>
      <c r="AH1062" s="42"/>
      <c r="AI1062" s="42"/>
      <c r="AJ1062" s="42"/>
      <c r="AK1062" s="42"/>
      <c r="AL1062" s="42"/>
      <c r="AM1062" s="42"/>
      <c r="AN1062" s="42"/>
      <c r="AO1062" s="42"/>
      <c r="AP1062" s="42"/>
      <c r="AQ1062" s="42"/>
      <c r="AR1062" s="42"/>
      <c r="AS1062" s="42"/>
      <c r="AT1062" s="42"/>
      <c r="AU1062" s="42"/>
      <c r="AV1062" s="42"/>
      <c r="AW1062" s="42"/>
      <c r="AX1062" s="42"/>
      <c r="AY1062" s="42"/>
      <c r="AZ1062" s="42"/>
      <c r="BA1062" s="42"/>
    </row>
    <row r="1063" spans="1:53" s="42" customFormat="1" x14ac:dyDescent="0.25">
      <c r="A1063" s="23" t="s">
        <v>159</v>
      </c>
      <c r="B1063" s="48"/>
      <c r="C1063" s="115"/>
      <c r="D1063" s="31" t="s">
        <v>617</v>
      </c>
      <c r="E1063" s="43" t="str">
        <f t="shared" si="69"/>
        <v/>
      </c>
      <c r="F1063" s="33" t="str">
        <f t="shared" si="68"/>
        <v/>
      </c>
      <c r="G1063" s="43"/>
      <c r="H1063" s="45" t="s">
        <v>1131</v>
      </c>
      <c r="I1063" s="41"/>
      <c r="J1063" s="40" t="s">
        <v>159</v>
      </c>
      <c r="K1063" s="43"/>
      <c r="L1063" s="43"/>
      <c r="M1063" s="140"/>
      <c r="N1063" s="113"/>
      <c r="O1063" s="113"/>
    </row>
    <row r="1064" spans="1:53" s="42" customFormat="1" x14ac:dyDescent="0.25">
      <c r="A1064" s="23" t="s">
        <v>159</v>
      </c>
      <c r="B1064" s="48" t="s">
        <v>1878</v>
      </c>
      <c r="C1064" s="115"/>
      <c r="D1064" s="31" t="s">
        <v>168</v>
      </c>
      <c r="E1064" s="43" t="str">
        <f t="shared" si="69"/>
        <v/>
      </c>
      <c r="F1064" s="33" t="str">
        <f t="shared" si="68"/>
        <v/>
      </c>
      <c r="G1064" s="43"/>
      <c r="H1064" s="46" t="s">
        <v>1879</v>
      </c>
      <c r="I1064" s="41"/>
      <c r="J1064" s="40" t="s">
        <v>159</v>
      </c>
      <c r="K1064" s="43"/>
      <c r="L1064" s="43"/>
      <c r="M1064" s="140"/>
      <c r="N1064" s="113"/>
      <c r="O1064" s="113"/>
      <c r="Q1064" s="24"/>
      <c r="R1064" s="24"/>
      <c r="S1064" s="24"/>
      <c r="T1064" s="24"/>
      <c r="U1064" s="24"/>
      <c r="V1064" s="24"/>
      <c r="W1064" s="24"/>
      <c r="X1064" s="24"/>
      <c r="Y1064" s="24"/>
      <c r="Z1064" s="24"/>
      <c r="AA1064" s="24"/>
      <c r="AB1064" s="24"/>
      <c r="AC1064" s="24"/>
      <c r="AD1064" s="24"/>
      <c r="AE1064" s="24"/>
      <c r="AF1064" s="24"/>
      <c r="AG1064" s="24"/>
      <c r="AH1064" s="24"/>
      <c r="AI1064" s="24"/>
      <c r="AJ1064" s="24"/>
      <c r="AK1064" s="24"/>
      <c r="AL1064" s="24"/>
      <c r="AM1064" s="24"/>
      <c r="AN1064" s="24"/>
      <c r="AO1064" s="24"/>
      <c r="AP1064" s="24"/>
      <c r="AQ1064" s="24"/>
      <c r="AR1064" s="24"/>
      <c r="AS1064" s="24"/>
      <c r="AT1064" s="24"/>
      <c r="AU1064" s="24"/>
      <c r="AV1064" s="24"/>
      <c r="AW1064" s="24"/>
      <c r="AX1064" s="24"/>
      <c r="AY1064" s="24"/>
      <c r="AZ1064" s="24"/>
      <c r="BA1064" s="24"/>
    </row>
    <row r="1065" spans="1:53" x14ac:dyDescent="0.25">
      <c r="A1065" s="29" t="s">
        <v>159</v>
      </c>
      <c r="B1065" s="48"/>
      <c r="D1065" s="31"/>
      <c r="E1065" s="43" t="str">
        <f t="shared" si="69"/>
        <v/>
      </c>
      <c r="F1065" s="33" t="str">
        <f t="shared" si="68"/>
        <v/>
      </c>
      <c r="G1065" s="43"/>
      <c r="H1065" s="55" t="s">
        <v>241</v>
      </c>
      <c r="I1065" s="35" t="s">
        <v>242</v>
      </c>
      <c r="J1065" s="114" t="s">
        <v>159</v>
      </c>
      <c r="K1065" s="43"/>
      <c r="L1065" s="43"/>
      <c r="M1065" s="140"/>
      <c r="O1065" s="113"/>
    </row>
    <row r="1066" spans="1:53" x14ac:dyDescent="0.25">
      <c r="A1066" s="23" t="s">
        <v>73</v>
      </c>
      <c r="B1066" s="48"/>
      <c r="D1066" s="31" t="s">
        <v>243</v>
      </c>
      <c r="E1066" s="43" t="str">
        <f t="shared" si="69"/>
        <v/>
      </c>
      <c r="F1066" s="33" t="str">
        <f t="shared" si="68"/>
        <v/>
      </c>
      <c r="G1066" s="43"/>
      <c r="H1066" s="55" t="s">
        <v>244</v>
      </c>
      <c r="I1066" s="35" t="s">
        <v>245</v>
      </c>
      <c r="J1066" s="114" t="s">
        <v>159</v>
      </c>
      <c r="K1066" s="43"/>
      <c r="L1066" s="43"/>
      <c r="M1066" s="140"/>
      <c r="O1066" s="113"/>
    </row>
    <row r="1067" spans="1:53" ht="15.75" customHeight="1" x14ac:dyDescent="0.25">
      <c r="A1067" s="29" t="s">
        <v>1880</v>
      </c>
      <c r="B1067" s="48" t="s">
        <v>1881</v>
      </c>
      <c r="C1067" s="1">
        <v>1189</v>
      </c>
      <c r="D1067" s="48" t="s">
        <v>172</v>
      </c>
      <c r="E1067" s="43">
        <f t="shared" si="69"/>
        <v>1110</v>
      </c>
      <c r="F1067" s="33">
        <f t="shared" si="68"/>
        <v>793</v>
      </c>
      <c r="G1067" s="43"/>
      <c r="H1067" s="33">
        <v>983</v>
      </c>
      <c r="I1067" s="35">
        <v>1.21</v>
      </c>
      <c r="J1067" s="33">
        <v>1189</v>
      </c>
      <c r="K1067" s="43">
        <f t="shared" ref="K1067:K1103" si="72">H1067/1.24</f>
        <v>793</v>
      </c>
      <c r="L1067" s="43"/>
      <c r="M1067" s="142"/>
      <c r="O1067" s="113"/>
    </row>
    <row r="1068" spans="1:53" ht="15.75" customHeight="1" x14ac:dyDescent="0.25">
      <c r="A1068" s="29" t="s">
        <v>1882</v>
      </c>
      <c r="B1068" s="48" t="s">
        <v>1883</v>
      </c>
      <c r="C1068" s="1">
        <v>689</v>
      </c>
      <c r="D1068" s="48" t="s">
        <v>172</v>
      </c>
      <c r="E1068" s="43">
        <f t="shared" si="69"/>
        <v>644</v>
      </c>
      <c r="F1068" s="33">
        <f t="shared" si="68"/>
        <v>460</v>
      </c>
      <c r="G1068" s="43"/>
      <c r="H1068" s="33">
        <v>570</v>
      </c>
      <c r="I1068" s="35">
        <v>1.44</v>
      </c>
      <c r="J1068" s="33">
        <v>690</v>
      </c>
      <c r="K1068" s="43">
        <f t="shared" si="72"/>
        <v>460</v>
      </c>
      <c r="L1068" s="43"/>
      <c r="M1068" s="140"/>
      <c r="O1068" s="113"/>
    </row>
    <row r="1069" spans="1:53" ht="15.75" customHeight="1" x14ac:dyDescent="0.25">
      <c r="A1069" s="29" t="s">
        <v>1884</v>
      </c>
      <c r="B1069" s="48" t="s">
        <v>1885</v>
      </c>
      <c r="C1069" s="1">
        <v>1503</v>
      </c>
      <c r="D1069" s="48" t="s">
        <v>172</v>
      </c>
      <c r="E1069" s="43">
        <f t="shared" si="69"/>
        <v>1403</v>
      </c>
      <c r="F1069" s="33">
        <f t="shared" si="68"/>
        <v>1002</v>
      </c>
      <c r="G1069" s="43"/>
      <c r="H1069" s="33">
        <v>1243</v>
      </c>
      <c r="I1069" s="35">
        <v>1.73</v>
      </c>
      <c r="J1069" s="33">
        <v>1504</v>
      </c>
      <c r="K1069" s="43">
        <f t="shared" si="72"/>
        <v>1002</v>
      </c>
      <c r="L1069" s="43"/>
      <c r="M1069" s="140"/>
      <c r="O1069" s="113"/>
    </row>
    <row r="1070" spans="1:53" ht="15.75" customHeight="1" x14ac:dyDescent="0.25">
      <c r="A1070" s="29" t="s">
        <v>1886</v>
      </c>
      <c r="B1070" s="48" t="s">
        <v>1887</v>
      </c>
      <c r="C1070" s="1">
        <v>914</v>
      </c>
      <c r="D1070" s="48" t="s">
        <v>172</v>
      </c>
      <c r="E1070" s="43">
        <f t="shared" si="69"/>
        <v>854</v>
      </c>
      <c r="F1070" s="33">
        <f t="shared" si="68"/>
        <v>610</v>
      </c>
      <c r="G1070" s="43"/>
      <c r="H1070" s="33">
        <v>756</v>
      </c>
      <c r="I1070" s="35">
        <v>1.58</v>
      </c>
      <c r="J1070" s="33">
        <v>915</v>
      </c>
      <c r="K1070" s="43">
        <f t="shared" si="72"/>
        <v>610</v>
      </c>
      <c r="L1070" s="43"/>
      <c r="M1070" s="140"/>
      <c r="O1070" s="113"/>
    </row>
    <row r="1071" spans="1:53" ht="15.75" customHeight="1" x14ac:dyDescent="0.25">
      <c r="A1071" s="29" t="s">
        <v>1888</v>
      </c>
      <c r="B1071" s="48" t="s">
        <v>1889</v>
      </c>
      <c r="C1071" s="1">
        <v>1789</v>
      </c>
      <c r="D1071" s="48" t="s">
        <v>172</v>
      </c>
      <c r="E1071" s="43">
        <f t="shared" si="69"/>
        <v>1670</v>
      </c>
      <c r="F1071" s="33">
        <f t="shared" si="68"/>
        <v>1193</v>
      </c>
      <c r="G1071" s="43"/>
      <c r="H1071" s="33">
        <v>1479</v>
      </c>
      <c r="I1071" s="35">
        <v>2.2599999999999998</v>
      </c>
      <c r="J1071" s="33">
        <v>1789</v>
      </c>
      <c r="K1071" s="43">
        <f t="shared" si="72"/>
        <v>1193</v>
      </c>
      <c r="L1071" s="43"/>
      <c r="M1071" s="140"/>
      <c r="O1071" s="113"/>
    </row>
    <row r="1072" spans="1:53" ht="15.75" customHeight="1" x14ac:dyDescent="0.25">
      <c r="A1072" s="29" t="s">
        <v>1890</v>
      </c>
      <c r="B1072" s="48" t="s">
        <v>1891</v>
      </c>
      <c r="C1072" s="1">
        <v>1346</v>
      </c>
      <c r="D1072" s="48" t="s">
        <v>172</v>
      </c>
      <c r="E1072" s="43">
        <f t="shared" si="69"/>
        <v>1257</v>
      </c>
      <c r="F1072" s="33">
        <f t="shared" si="68"/>
        <v>898</v>
      </c>
      <c r="G1072" s="43"/>
      <c r="H1072" s="33">
        <v>1113</v>
      </c>
      <c r="I1072" s="35">
        <v>2.42</v>
      </c>
      <c r="J1072" s="33">
        <v>1346</v>
      </c>
      <c r="K1072" s="43">
        <f t="shared" si="72"/>
        <v>898</v>
      </c>
      <c r="L1072" s="43"/>
      <c r="M1072" s="140"/>
      <c r="O1072" s="113"/>
    </row>
    <row r="1073" spans="1:15" ht="15.75" customHeight="1" x14ac:dyDescent="0.25">
      <c r="A1073" s="29" t="s">
        <v>1892</v>
      </c>
      <c r="B1073" s="48" t="s">
        <v>1893</v>
      </c>
      <c r="C1073" s="1">
        <v>3418</v>
      </c>
      <c r="D1073" s="48" t="s">
        <v>172</v>
      </c>
      <c r="E1073" s="43">
        <f t="shared" si="69"/>
        <v>3191</v>
      </c>
      <c r="F1073" s="33">
        <f t="shared" si="68"/>
        <v>2279</v>
      </c>
      <c r="G1073" s="43"/>
      <c r="H1073" s="33">
        <v>2826</v>
      </c>
      <c r="I1073" s="35">
        <v>2.95</v>
      </c>
      <c r="J1073" s="33">
        <v>3419</v>
      </c>
      <c r="K1073" s="43">
        <f t="shared" si="72"/>
        <v>2279</v>
      </c>
      <c r="L1073" s="43"/>
      <c r="M1073" s="140"/>
      <c r="O1073" s="113"/>
    </row>
    <row r="1074" spans="1:15" ht="15.75" customHeight="1" x14ac:dyDescent="0.25">
      <c r="A1074" s="29" t="s">
        <v>1894</v>
      </c>
      <c r="B1074" s="48" t="s">
        <v>1895</v>
      </c>
      <c r="C1074" s="1">
        <v>2116</v>
      </c>
      <c r="D1074" s="48" t="s">
        <v>172</v>
      </c>
      <c r="E1074" s="43">
        <f t="shared" si="69"/>
        <v>1975</v>
      </c>
      <c r="F1074" s="33">
        <f t="shared" si="68"/>
        <v>1411</v>
      </c>
      <c r="G1074" s="43"/>
      <c r="H1074" s="33">
        <v>1750</v>
      </c>
      <c r="I1074" s="35">
        <v>3.54</v>
      </c>
      <c r="J1074" s="33">
        <v>2117</v>
      </c>
      <c r="K1074" s="43">
        <f t="shared" si="72"/>
        <v>1411</v>
      </c>
      <c r="L1074" s="43"/>
      <c r="M1074" s="140"/>
      <c r="O1074" s="113"/>
    </row>
    <row r="1075" spans="1:15" ht="15.75" customHeight="1" x14ac:dyDescent="0.25">
      <c r="A1075" s="29" t="s">
        <v>1896</v>
      </c>
      <c r="B1075" s="48" t="s">
        <v>1897</v>
      </c>
      <c r="C1075" s="1">
        <v>2054</v>
      </c>
      <c r="D1075" s="48" t="s">
        <v>172</v>
      </c>
      <c r="E1075" s="43">
        <f t="shared" si="69"/>
        <v>1917</v>
      </c>
      <c r="F1075" s="33">
        <f t="shared" si="68"/>
        <v>1369</v>
      </c>
      <c r="G1075" s="43"/>
      <c r="H1075" s="33">
        <v>1698</v>
      </c>
      <c r="I1075" s="35">
        <v>2.29</v>
      </c>
      <c r="J1075" s="33">
        <v>2054</v>
      </c>
      <c r="K1075" s="43">
        <f t="shared" si="72"/>
        <v>1369</v>
      </c>
      <c r="L1075" s="43"/>
      <c r="M1075" s="140"/>
      <c r="O1075" s="113"/>
    </row>
    <row r="1076" spans="1:15" ht="15.75" customHeight="1" x14ac:dyDescent="0.25">
      <c r="A1076" s="29" t="s">
        <v>1898</v>
      </c>
      <c r="B1076" s="48" t="s">
        <v>1899</v>
      </c>
      <c r="C1076" s="1">
        <v>1394</v>
      </c>
      <c r="D1076" s="48" t="s">
        <v>172</v>
      </c>
      <c r="E1076" s="43">
        <f t="shared" si="69"/>
        <v>1302</v>
      </c>
      <c r="F1076" s="33">
        <f t="shared" si="68"/>
        <v>930</v>
      </c>
      <c r="G1076" s="43"/>
      <c r="H1076" s="33">
        <v>1153</v>
      </c>
      <c r="I1076" s="35">
        <v>2.5499999999999998</v>
      </c>
      <c r="J1076" s="33">
        <v>1395</v>
      </c>
      <c r="K1076" s="43">
        <f t="shared" si="72"/>
        <v>930</v>
      </c>
      <c r="L1076" s="43"/>
      <c r="M1076" s="140"/>
      <c r="O1076" s="113"/>
    </row>
    <row r="1077" spans="1:15" ht="15.75" customHeight="1" x14ac:dyDescent="0.25">
      <c r="A1077" s="29" t="s">
        <v>1900</v>
      </c>
      <c r="B1077" s="48" t="s">
        <v>1901</v>
      </c>
      <c r="C1077" s="1">
        <v>2194</v>
      </c>
      <c r="D1077" s="48" t="s">
        <v>172</v>
      </c>
      <c r="E1077" s="43">
        <f t="shared" si="69"/>
        <v>2048</v>
      </c>
      <c r="F1077" s="33">
        <f t="shared" si="68"/>
        <v>1463</v>
      </c>
      <c r="G1077" s="43"/>
      <c r="H1077" s="33">
        <v>1814</v>
      </c>
      <c r="I1077" s="35">
        <v>3.81</v>
      </c>
      <c r="J1077" s="33">
        <v>2194</v>
      </c>
      <c r="K1077" s="43">
        <f t="shared" si="72"/>
        <v>1463</v>
      </c>
      <c r="L1077" s="43"/>
      <c r="M1077" s="140"/>
      <c r="O1077" s="113"/>
    </row>
    <row r="1078" spans="1:15" ht="15.75" customHeight="1" x14ac:dyDescent="0.25">
      <c r="A1078" s="29" t="s">
        <v>1902</v>
      </c>
      <c r="B1078" s="48" t="s">
        <v>1903</v>
      </c>
      <c r="C1078" s="1">
        <v>1888</v>
      </c>
      <c r="D1078" s="48" t="s">
        <v>172</v>
      </c>
      <c r="E1078" s="43">
        <f t="shared" si="69"/>
        <v>1763</v>
      </c>
      <c r="F1078" s="33">
        <f t="shared" si="68"/>
        <v>1259</v>
      </c>
      <c r="G1078" s="43"/>
      <c r="H1078" s="33">
        <v>1561</v>
      </c>
      <c r="I1078" s="35">
        <v>2.93</v>
      </c>
      <c r="J1078" s="33">
        <v>1888</v>
      </c>
      <c r="K1078" s="43">
        <f t="shared" si="72"/>
        <v>1259</v>
      </c>
      <c r="L1078" s="43"/>
      <c r="M1078" s="140"/>
      <c r="O1078" s="113"/>
    </row>
    <row r="1079" spans="1:15" ht="15.75" customHeight="1" x14ac:dyDescent="0.25">
      <c r="A1079" s="29" t="s">
        <v>1904</v>
      </c>
      <c r="B1079" s="48" t="s">
        <v>1905</v>
      </c>
      <c r="C1079" s="1">
        <v>1485</v>
      </c>
      <c r="D1079" s="48" t="s">
        <v>172</v>
      </c>
      <c r="E1079" s="43">
        <f t="shared" si="69"/>
        <v>1386</v>
      </c>
      <c r="F1079" s="33">
        <f t="shared" si="68"/>
        <v>990</v>
      </c>
      <c r="G1079" s="43"/>
      <c r="H1079" s="33">
        <v>1228</v>
      </c>
      <c r="I1079" s="35">
        <v>2.93</v>
      </c>
      <c r="J1079" s="33">
        <v>1485</v>
      </c>
      <c r="K1079" s="43">
        <f t="shared" si="72"/>
        <v>990</v>
      </c>
      <c r="L1079" s="43"/>
      <c r="M1079" s="140"/>
      <c r="O1079" s="113"/>
    </row>
    <row r="1080" spans="1:15" ht="15.75" customHeight="1" x14ac:dyDescent="0.25">
      <c r="A1080" s="29" t="s">
        <v>1906</v>
      </c>
      <c r="B1080" s="48" t="s">
        <v>1907</v>
      </c>
      <c r="C1080" s="1">
        <v>2860</v>
      </c>
      <c r="D1080" s="48" t="s">
        <v>172</v>
      </c>
      <c r="E1080" s="43">
        <f t="shared" si="69"/>
        <v>2670</v>
      </c>
      <c r="F1080" s="33">
        <f t="shared" si="68"/>
        <v>1907</v>
      </c>
      <c r="G1080" s="43"/>
      <c r="H1080" s="33">
        <v>2365</v>
      </c>
      <c r="I1080" s="35">
        <v>3.61</v>
      </c>
      <c r="J1080" s="33">
        <v>2861</v>
      </c>
      <c r="K1080" s="43">
        <f t="shared" si="72"/>
        <v>1907</v>
      </c>
      <c r="L1080" s="43"/>
      <c r="M1080" s="140"/>
      <c r="O1080" s="113"/>
    </row>
    <row r="1081" spans="1:15" ht="15.75" customHeight="1" x14ac:dyDescent="0.25">
      <c r="A1081" s="29" t="s">
        <v>1908</v>
      </c>
      <c r="B1081" s="48" t="s">
        <v>1909</v>
      </c>
      <c r="C1081" s="1">
        <f>2426*1.5</f>
        <v>3639</v>
      </c>
      <c r="D1081" s="48" t="s">
        <v>172</v>
      </c>
      <c r="E1081" s="43">
        <f t="shared" si="69"/>
        <v>2265</v>
      </c>
      <c r="F1081" s="33">
        <f t="shared" si="68"/>
        <v>1618</v>
      </c>
      <c r="G1081" s="43"/>
      <c r="H1081" s="33">
        <v>2006</v>
      </c>
      <c r="I1081" s="35">
        <v>4.37</v>
      </c>
      <c r="J1081" s="33">
        <v>2427</v>
      </c>
      <c r="K1081" s="43">
        <f t="shared" si="72"/>
        <v>1618</v>
      </c>
      <c r="L1081" s="43"/>
      <c r="M1081" s="140"/>
      <c r="O1081" s="113"/>
    </row>
    <row r="1082" spans="1:15" ht="15.75" customHeight="1" x14ac:dyDescent="0.25">
      <c r="A1082" s="29" t="s">
        <v>1910</v>
      </c>
      <c r="B1082" s="48" t="s">
        <v>1911</v>
      </c>
      <c r="C1082" s="1">
        <v>3260</v>
      </c>
      <c r="D1082" s="48" t="s">
        <v>172</v>
      </c>
      <c r="E1082" s="43">
        <f t="shared" si="69"/>
        <v>3042</v>
      </c>
      <c r="F1082" s="33">
        <f t="shared" si="68"/>
        <v>2173</v>
      </c>
      <c r="G1082" s="43"/>
      <c r="H1082" s="33">
        <v>2695</v>
      </c>
      <c r="I1082" s="35">
        <v>6.17</v>
      </c>
      <c r="J1082" s="33">
        <v>3260</v>
      </c>
      <c r="K1082" s="43">
        <f t="shared" si="72"/>
        <v>2173</v>
      </c>
      <c r="L1082" s="43"/>
      <c r="M1082" s="140"/>
      <c r="O1082" s="113"/>
    </row>
    <row r="1083" spans="1:15" ht="15.75" customHeight="1" x14ac:dyDescent="0.25">
      <c r="A1083" s="29" t="s">
        <v>1912</v>
      </c>
      <c r="B1083" s="48" t="s">
        <v>1913</v>
      </c>
      <c r="C1083" s="1">
        <v>4711</v>
      </c>
      <c r="D1083" s="48" t="s">
        <v>172</v>
      </c>
      <c r="E1083" s="43">
        <f t="shared" si="69"/>
        <v>4397</v>
      </c>
      <c r="F1083" s="33">
        <f t="shared" si="68"/>
        <v>3141</v>
      </c>
      <c r="G1083" s="43"/>
      <c r="H1083" s="33">
        <v>3895</v>
      </c>
      <c r="I1083" s="35">
        <v>8.4</v>
      </c>
      <c r="J1083" s="33">
        <v>4712</v>
      </c>
      <c r="K1083" s="43">
        <f t="shared" si="72"/>
        <v>3141</v>
      </c>
      <c r="L1083" s="43"/>
      <c r="M1083" s="140"/>
      <c r="O1083" s="113"/>
    </row>
    <row r="1084" spans="1:15" ht="15.75" customHeight="1" x14ac:dyDescent="0.25">
      <c r="A1084" s="29" t="s">
        <v>1914</v>
      </c>
      <c r="B1084" s="48" t="s">
        <v>1915</v>
      </c>
      <c r="C1084" s="1">
        <v>4056</v>
      </c>
      <c r="D1084" s="48" t="s">
        <v>172</v>
      </c>
      <c r="E1084" s="43">
        <f t="shared" si="69"/>
        <v>3786</v>
      </c>
      <c r="F1084" s="33">
        <f t="shared" si="68"/>
        <v>2704</v>
      </c>
      <c r="G1084" s="43"/>
      <c r="H1084" s="33">
        <v>3353</v>
      </c>
      <c r="I1084" s="35">
        <v>7.92</v>
      </c>
      <c r="J1084" s="33">
        <v>4056</v>
      </c>
      <c r="K1084" s="43">
        <f t="shared" si="72"/>
        <v>2704</v>
      </c>
      <c r="L1084" s="43"/>
      <c r="M1084" s="140"/>
      <c r="O1084" s="113"/>
    </row>
    <row r="1085" spans="1:15" ht="15.75" customHeight="1" x14ac:dyDescent="0.25">
      <c r="A1085" s="29" t="s">
        <v>1916</v>
      </c>
      <c r="B1085" s="48" t="s">
        <v>1917</v>
      </c>
      <c r="C1085" s="1">
        <f>6193*2</f>
        <v>12386</v>
      </c>
      <c r="D1085" s="48" t="s">
        <v>172</v>
      </c>
      <c r="E1085" s="43">
        <f t="shared" si="69"/>
        <v>5781</v>
      </c>
      <c r="F1085" s="33">
        <f t="shared" si="68"/>
        <v>4129</v>
      </c>
      <c r="G1085" s="43"/>
      <c r="H1085" s="33">
        <v>5120</v>
      </c>
      <c r="I1085" s="35">
        <v>10.78</v>
      </c>
      <c r="J1085" s="33">
        <v>6194</v>
      </c>
      <c r="K1085" s="43">
        <f t="shared" si="72"/>
        <v>4129</v>
      </c>
      <c r="L1085" s="43"/>
      <c r="M1085" s="140"/>
      <c r="O1085" s="113"/>
    </row>
    <row r="1086" spans="1:15" ht="15.75" customHeight="1" x14ac:dyDescent="0.25">
      <c r="A1086" s="29" t="s">
        <v>1918</v>
      </c>
      <c r="B1086" s="48" t="s">
        <v>1919</v>
      </c>
      <c r="C1086" s="1">
        <f>7757*2</f>
        <v>15514</v>
      </c>
      <c r="D1086" s="48" t="s">
        <v>172</v>
      </c>
      <c r="E1086" s="43">
        <f t="shared" si="69"/>
        <v>7241</v>
      </c>
      <c r="F1086" s="33">
        <f t="shared" si="68"/>
        <v>5172</v>
      </c>
      <c r="G1086" s="43"/>
      <c r="H1086" s="33">
        <v>6413</v>
      </c>
      <c r="I1086" s="35">
        <v>13.41</v>
      </c>
      <c r="J1086" s="33">
        <v>7758</v>
      </c>
      <c r="K1086" s="43">
        <f t="shared" si="72"/>
        <v>5172</v>
      </c>
      <c r="L1086" s="43"/>
      <c r="M1086" s="140"/>
      <c r="O1086" s="113"/>
    </row>
    <row r="1087" spans="1:15" ht="15.75" customHeight="1" x14ac:dyDescent="0.25">
      <c r="A1087" s="29" t="s">
        <v>1920</v>
      </c>
      <c r="B1087" s="48" t="s">
        <v>1921</v>
      </c>
      <c r="C1087" s="1">
        <v>9131</v>
      </c>
      <c r="D1087" s="48" t="s">
        <v>172</v>
      </c>
      <c r="E1087" s="43">
        <f t="shared" si="69"/>
        <v>8523</v>
      </c>
      <c r="F1087" s="33">
        <f t="shared" si="68"/>
        <v>6088</v>
      </c>
      <c r="G1087" s="43"/>
      <c r="H1087" s="33">
        <v>7549</v>
      </c>
      <c r="I1087" s="35">
        <v>16.3</v>
      </c>
      <c r="J1087" s="33">
        <v>9132</v>
      </c>
      <c r="K1087" s="43">
        <f t="shared" si="72"/>
        <v>6088</v>
      </c>
      <c r="L1087" s="43"/>
      <c r="M1087" s="140"/>
      <c r="O1087" s="113"/>
    </row>
    <row r="1088" spans="1:15" ht="15.75" customHeight="1" x14ac:dyDescent="0.25">
      <c r="A1088" s="29" t="s">
        <v>1922</v>
      </c>
      <c r="B1088" s="48" t="s">
        <v>1923</v>
      </c>
      <c r="C1088" s="1">
        <v>5052</v>
      </c>
      <c r="D1088" s="48" t="s">
        <v>172</v>
      </c>
      <c r="E1088" s="43">
        <f t="shared" si="69"/>
        <v>4717</v>
      </c>
      <c r="F1088" s="33">
        <f t="shared" si="68"/>
        <v>3369</v>
      </c>
      <c r="G1088" s="43"/>
      <c r="H1088" s="33">
        <v>4177</v>
      </c>
      <c r="I1088" s="35">
        <v>9.33</v>
      </c>
      <c r="J1088" s="33">
        <v>5053</v>
      </c>
      <c r="K1088" s="43">
        <f t="shared" si="72"/>
        <v>3369</v>
      </c>
      <c r="L1088" s="43"/>
      <c r="M1088" s="140"/>
      <c r="O1088" s="113"/>
    </row>
    <row r="1089" spans="1:15" ht="15.75" customHeight="1" x14ac:dyDescent="0.25">
      <c r="A1089" s="29" t="s">
        <v>1924</v>
      </c>
      <c r="B1089" s="48" t="s">
        <v>1925</v>
      </c>
      <c r="C1089" s="1">
        <v>5283</v>
      </c>
      <c r="D1089" s="48" t="s">
        <v>172</v>
      </c>
      <c r="E1089" s="43">
        <f t="shared" si="69"/>
        <v>4932</v>
      </c>
      <c r="F1089" s="33">
        <f t="shared" si="68"/>
        <v>3523</v>
      </c>
      <c r="G1089" s="43"/>
      <c r="H1089" s="33">
        <v>4368</v>
      </c>
      <c r="I1089" s="35">
        <v>7.57</v>
      </c>
      <c r="J1089" s="33">
        <v>5284</v>
      </c>
      <c r="K1089" s="43">
        <f t="shared" si="72"/>
        <v>3523</v>
      </c>
      <c r="L1089" s="43"/>
      <c r="M1089" s="140"/>
      <c r="O1089" s="113"/>
    </row>
    <row r="1090" spans="1:15" ht="15.75" customHeight="1" x14ac:dyDescent="0.25">
      <c r="A1090" s="29" t="s">
        <v>1926</v>
      </c>
      <c r="B1090" s="48" t="s">
        <v>1927</v>
      </c>
      <c r="C1090" s="1">
        <f>6839*2</f>
        <v>13678</v>
      </c>
      <c r="D1090" s="48" t="s">
        <v>172</v>
      </c>
      <c r="E1090" s="43">
        <f t="shared" si="69"/>
        <v>6384</v>
      </c>
      <c r="F1090" s="33">
        <f t="shared" si="68"/>
        <v>4560</v>
      </c>
      <c r="G1090" s="43"/>
      <c r="H1090" s="33">
        <v>5654</v>
      </c>
      <c r="I1090" s="35">
        <v>12.8</v>
      </c>
      <c r="J1090" s="33">
        <v>6840</v>
      </c>
      <c r="K1090" s="43">
        <f t="shared" si="72"/>
        <v>4560</v>
      </c>
      <c r="L1090" s="43"/>
      <c r="M1090" s="140"/>
      <c r="O1090" s="113"/>
    </row>
    <row r="1091" spans="1:15" ht="15.75" customHeight="1" x14ac:dyDescent="0.25">
      <c r="A1091" s="29" t="s">
        <v>1928</v>
      </c>
      <c r="B1091" s="48" t="s">
        <v>1929</v>
      </c>
      <c r="C1091" s="1">
        <v>10508</v>
      </c>
      <c r="D1091" s="48" t="s">
        <v>172</v>
      </c>
      <c r="E1091" s="43">
        <f t="shared" si="69"/>
        <v>9808</v>
      </c>
      <c r="F1091" s="33">
        <f t="shared" si="68"/>
        <v>7006</v>
      </c>
      <c r="G1091" s="43"/>
      <c r="H1091" s="33">
        <v>8687</v>
      </c>
      <c r="I1091" s="35">
        <v>19.5</v>
      </c>
      <c r="J1091" s="33">
        <v>10508</v>
      </c>
      <c r="K1091" s="43">
        <f t="shared" si="72"/>
        <v>7006</v>
      </c>
      <c r="L1091" s="43"/>
      <c r="M1091" s="140"/>
      <c r="O1091" s="113"/>
    </row>
    <row r="1092" spans="1:15" ht="15.75" customHeight="1" x14ac:dyDescent="0.25">
      <c r="A1092" s="29" t="s">
        <v>1930</v>
      </c>
      <c r="B1092" s="48" t="s">
        <v>1931</v>
      </c>
      <c r="C1092" s="1">
        <v>13053</v>
      </c>
      <c r="D1092" s="48" t="s">
        <v>172</v>
      </c>
      <c r="E1092" s="43">
        <f t="shared" si="69"/>
        <v>12183</v>
      </c>
      <c r="F1092" s="33">
        <f t="shared" si="68"/>
        <v>8702</v>
      </c>
      <c r="G1092" s="43"/>
      <c r="H1092" s="33">
        <v>10791</v>
      </c>
      <c r="I1092" s="35">
        <v>21.13</v>
      </c>
      <c r="J1092" s="33">
        <v>13054</v>
      </c>
      <c r="K1092" s="43">
        <f t="shared" si="72"/>
        <v>8702</v>
      </c>
      <c r="L1092" s="43"/>
      <c r="M1092" s="140"/>
      <c r="O1092" s="113"/>
    </row>
    <row r="1093" spans="1:15" ht="15.75" customHeight="1" x14ac:dyDescent="0.25">
      <c r="A1093" s="29" t="s">
        <v>1932</v>
      </c>
      <c r="B1093" s="48" t="s">
        <v>1933</v>
      </c>
      <c r="C1093" s="1">
        <v>7536</v>
      </c>
      <c r="D1093" s="48" t="s">
        <v>172</v>
      </c>
      <c r="E1093" s="43">
        <f t="shared" si="69"/>
        <v>7034</v>
      </c>
      <c r="F1093" s="33">
        <f t="shared" si="68"/>
        <v>5024</v>
      </c>
      <c r="G1093" s="43"/>
      <c r="H1093" s="33">
        <v>6230</v>
      </c>
      <c r="I1093" s="35">
        <v>11.897</v>
      </c>
      <c r="J1093" s="33">
        <v>7536</v>
      </c>
      <c r="K1093" s="43">
        <f t="shared" si="72"/>
        <v>5024</v>
      </c>
      <c r="L1093" s="43"/>
      <c r="M1093" s="140"/>
      <c r="O1093" s="113"/>
    </row>
    <row r="1094" spans="1:15" ht="15.75" customHeight="1" x14ac:dyDescent="0.25">
      <c r="A1094" s="29" t="s">
        <v>1934</v>
      </c>
      <c r="B1094" s="48" t="s">
        <v>1935</v>
      </c>
      <c r="C1094" s="1">
        <v>7195</v>
      </c>
      <c r="D1094" s="48" t="s">
        <v>172</v>
      </c>
      <c r="E1094" s="43">
        <f t="shared" si="69"/>
        <v>6716</v>
      </c>
      <c r="F1094" s="33">
        <f t="shared" ref="F1094:F1158" si="73">IF(K1094=0,"",K1094)</f>
        <v>4797</v>
      </c>
      <c r="G1094" s="43"/>
      <c r="H1094" s="33">
        <v>5948</v>
      </c>
      <c r="I1094" s="35">
        <v>14.9</v>
      </c>
      <c r="J1094" s="33">
        <v>7195</v>
      </c>
      <c r="K1094" s="43">
        <f t="shared" si="72"/>
        <v>4797</v>
      </c>
      <c r="L1094" s="43"/>
      <c r="M1094" s="140"/>
      <c r="O1094" s="113"/>
    </row>
    <row r="1095" spans="1:15" ht="15.75" customHeight="1" x14ac:dyDescent="0.25">
      <c r="A1095" s="29" t="s">
        <v>1936</v>
      </c>
      <c r="B1095" s="48" t="s">
        <v>1937</v>
      </c>
      <c r="C1095" s="1">
        <v>10042</v>
      </c>
      <c r="D1095" s="48" t="s">
        <v>172</v>
      </c>
      <c r="E1095" s="43">
        <f t="shared" ref="E1095:E1159" si="74">IF(K1095&lt;=0,"",K1095*E$2)</f>
        <v>9373</v>
      </c>
      <c r="F1095" s="33">
        <f t="shared" si="73"/>
        <v>6695</v>
      </c>
      <c r="G1095" s="43"/>
      <c r="H1095" s="33">
        <v>8302</v>
      </c>
      <c r="I1095" s="35">
        <v>18.399999999999999</v>
      </c>
      <c r="J1095" s="33">
        <v>10043</v>
      </c>
      <c r="K1095" s="43">
        <f t="shared" si="72"/>
        <v>6695</v>
      </c>
      <c r="L1095" s="43"/>
      <c r="M1095" s="140"/>
      <c r="O1095" s="113"/>
    </row>
    <row r="1096" spans="1:15" ht="15.75" customHeight="1" x14ac:dyDescent="0.25">
      <c r="A1096" s="29" t="s">
        <v>1938</v>
      </c>
      <c r="B1096" s="48" t="s">
        <v>1939</v>
      </c>
      <c r="C1096" s="1">
        <v>12427</v>
      </c>
      <c r="D1096" s="48" t="s">
        <v>172</v>
      </c>
      <c r="E1096" s="43">
        <f t="shared" si="74"/>
        <v>11599</v>
      </c>
      <c r="F1096" s="33">
        <f t="shared" si="73"/>
        <v>8285</v>
      </c>
      <c r="G1096" s="43"/>
      <c r="H1096" s="33">
        <v>10273</v>
      </c>
      <c r="I1096" s="35">
        <v>20</v>
      </c>
      <c r="J1096" s="33">
        <v>12427</v>
      </c>
      <c r="K1096" s="43">
        <f t="shared" si="72"/>
        <v>8285</v>
      </c>
      <c r="L1096" s="43"/>
      <c r="M1096" s="140"/>
      <c r="O1096" s="113"/>
    </row>
    <row r="1097" spans="1:15" ht="15.75" customHeight="1" x14ac:dyDescent="0.25">
      <c r="A1097" s="29" t="s">
        <v>1940</v>
      </c>
      <c r="B1097" s="48" t="s">
        <v>1941</v>
      </c>
      <c r="C1097" s="1">
        <v>14100</v>
      </c>
      <c r="D1097" s="48" t="s">
        <v>172</v>
      </c>
      <c r="E1097" s="43">
        <f t="shared" si="74"/>
        <v>13160</v>
      </c>
      <c r="F1097" s="33">
        <f t="shared" si="73"/>
        <v>9400</v>
      </c>
      <c r="G1097" s="43"/>
      <c r="H1097" s="33">
        <v>11656</v>
      </c>
      <c r="I1097" s="35">
        <v>22.58</v>
      </c>
      <c r="J1097" s="33">
        <v>14100</v>
      </c>
      <c r="K1097" s="43">
        <f t="shared" si="72"/>
        <v>9400</v>
      </c>
      <c r="L1097" s="43"/>
      <c r="M1097" s="140"/>
      <c r="O1097" s="113"/>
    </row>
    <row r="1098" spans="1:15" ht="15.75" customHeight="1" x14ac:dyDescent="0.25">
      <c r="A1098" s="29" t="s">
        <v>1942</v>
      </c>
      <c r="B1098" s="48" t="s">
        <v>1943</v>
      </c>
      <c r="C1098" s="1">
        <v>7122</v>
      </c>
      <c r="D1098" s="48" t="s">
        <v>172</v>
      </c>
      <c r="E1098" s="43">
        <f t="shared" si="74"/>
        <v>6647</v>
      </c>
      <c r="F1098" s="33">
        <f t="shared" si="73"/>
        <v>4748</v>
      </c>
      <c r="G1098" s="43"/>
      <c r="H1098" s="33">
        <v>5888</v>
      </c>
      <c r="I1098" s="35">
        <v>10.26</v>
      </c>
      <c r="J1098" s="33">
        <v>7123</v>
      </c>
      <c r="K1098" s="43">
        <f t="shared" si="72"/>
        <v>4748</v>
      </c>
      <c r="L1098" s="43"/>
      <c r="M1098" s="140"/>
      <c r="O1098" s="113"/>
    </row>
    <row r="1099" spans="1:15" ht="15.75" customHeight="1" x14ac:dyDescent="0.25">
      <c r="A1099" s="29" t="s">
        <v>1944</v>
      </c>
      <c r="B1099" s="48" t="s">
        <v>1945</v>
      </c>
      <c r="C1099" s="1">
        <v>7481</v>
      </c>
      <c r="D1099" s="48" t="s">
        <v>172</v>
      </c>
      <c r="E1099" s="43">
        <f t="shared" si="74"/>
        <v>6983</v>
      </c>
      <c r="F1099" s="33">
        <f t="shared" si="73"/>
        <v>4988</v>
      </c>
      <c r="G1099" s="43"/>
      <c r="H1099" s="33">
        <v>6185</v>
      </c>
      <c r="I1099" s="35">
        <v>13.5</v>
      </c>
      <c r="J1099" s="33">
        <v>7482</v>
      </c>
      <c r="K1099" s="43">
        <f t="shared" si="72"/>
        <v>4988</v>
      </c>
      <c r="L1099" s="43"/>
      <c r="M1099" s="140"/>
      <c r="O1099" s="113"/>
    </row>
    <row r="1100" spans="1:15" ht="15.75" customHeight="1" x14ac:dyDescent="0.25">
      <c r="A1100" s="29" t="s">
        <v>1946</v>
      </c>
      <c r="B1100" s="48" t="s">
        <v>1947</v>
      </c>
      <c r="C1100" s="1">
        <f>9472*1.5</f>
        <v>14208</v>
      </c>
      <c r="D1100" s="48" t="s">
        <v>172</v>
      </c>
      <c r="E1100" s="43">
        <f t="shared" si="74"/>
        <v>8841</v>
      </c>
      <c r="F1100" s="33">
        <f t="shared" si="73"/>
        <v>6315</v>
      </c>
      <c r="G1100" s="43"/>
      <c r="H1100" s="33">
        <v>7831</v>
      </c>
      <c r="I1100" s="35">
        <v>16.8</v>
      </c>
      <c r="J1100" s="33">
        <v>9473</v>
      </c>
      <c r="K1100" s="43">
        <f t="shared" si="72"/>
        <v>6315</v>
      </c>
      <c r="L1100" s="43"/>
      <c r="M1100" s="140"/>
      <c r="O1100" s="113"/>
    </row>
    <row r="1101" spans="1:15" ht="15.75" customHeight="1" x14ac:dyDescent="0.25">
      <c r="A1101" s="29" t="s">
        <v>1948</v>
      </c>
      <c r="B1101" s="48" t="s">
        <v>1949</v>
      </c>
      <c r="C1101" s="1">
        <v>11332</v>
      </c>
      <c r="D1101" s="48" t="s">
        <v>172</v>
      </c>
      <c r="E1101" s="43">
        <f t="shared" si="74"/>
        <v>10577</v>
      </c>
      <c r="F1101" s="33">
        <f t="shared" si="73"/>
        <v>7555</v>
      </c>
      <c r="G1101" s="43"/>
      <c r="H1101" s="33">
        <v>9368</v>
      </c>
      <c r="I1101" s="35">
        <v>20.9</v>
      </c>
      <c r="J1101" s="33">
        <v>11332</v>
      </c>
      <c r="K1101" s="43">
        <f t="shared" si="72"/>
        <v>7555</v>
      </c>
      <c r="L1101" s="43"/>
      <c r="M1101" s="140"/>
      <c r="O1101" s="113"/>
    </row>
    <row r="1102" spans="1:15" ht="15.75" customHeight="1" x14ac:dyDescent="0.25">
      <c r="A1102" s="29" t="s">
        <v>1950</v>
      </c>
      <c r="B1102" s="48" t="s">
        <v>1951</v>
      </c>
      <c r="C1102" s="1">
        <f>13432*2</f>
        <v>26864</v>
      </c>
      <c r="D1102" s="48" t="s">
        <v>172</v>
      </c>
      <c r="E1102" s="43">
        <f t="shared" si="74"/>
        <v>12537</v>
      </c>
      <c r="F1102" s="33">
        <f t="shared" si="73"/>
        <v>8955</v>
      </c>
      <c r="G1102" s="43"/>
      <c r="H1102" s="33">
        <v>11104</v>
      </c>
      <c r="I1102" s="35">
        <v>25.7</v>
      </c>
      <c r="J1102" s="33">
        <v>13432</v>
      </c>
      <c r="K1102" s="43">
        <f t="shared" si="72"/>
        <v>8955</v>
      </c>
      <c r="L1102" s="43"/>
      <c r="M1102" s="140"/>
      <c r="O1102" s="113"/>
    </row>
    <row r="1103" spans="1:15" ht="15.75" customHeight="1" x14ac:dyDescent="0.25">
      <c r="A1103" s="29" t="s">
        <v>1952</v>
      </c>
      <c r="B1103" s="48" t="s">
        <v>1953</v>
      </c>
      <c r="C1103" s="1">
        <v>18216</v>
      </c>
      <c r="D1103" s="48" t="s">
        <v>172</v>
      </c>
      <c r="E1103" s="43">
        <f t="shared" si="74"/>
        <v>17002</v>
      </c>
      <c r="F1103" s="33">
        <f t="shared" si="73"/>
        <v>12144</v>
      </c>
      <c r="G1103" s="43"/>
      <c r="H1103" s="33">
        <v>15059</v>
      </c>
      <c r="I1103" s="35">
        <v>25.7</v>
      </c>
      <c r="J1103" s="33">
        <v>18217</v>
      </c>
      <c r="K1103" s="43">
        <f t="shared" si="72"/>
        <v>12144</v>
      </c>
      <c r="L1103" s="43"/>
      <c r="M1103" s="140"/>
      <c r="O1103" s="113"/>
    </row>
    <row r="1104" spans="1:15" x14ac:dyDescent="0.25">
      <c r="A1104" s="29" t="s">
        <v>159</v>
      </c>
      <c r="B1104" s="48"/>
      <c r="D1104" s="31" t="s">
        <v>160</v>
      </c>
      <c r="E1104" s="43" t="str">
        <f t="shared" si="74"/>
        <v/>
      </c>
      <c r="F1104" s="33" t="str">
        <f t="shared" si="73"/>
        <v/>
      </c>
      <c r="G1104" s="43"/>
      <c r="H1104" s="62" t="s">
        <v>1875</v>
      </c>
      <c r="J1104" s="114" t="s">
        <v>159</v>
      </c>
      <c r="K1104" s="43"/>
      <c r="L1104" s="43"/>
      <c r="M1104" s="140"/>
      <c r="O1104" s="113"/>
    </row>
    <row r="1105" spans="1:53" x14ac:dyDescent="0.25">
      <c r="A1105" s="29" t="s">
        <v>159</v>
      </c>
      <c r="B1105" s="48"/>
      <c r="D1105" s="31" t="s">
        <v>163</v>
      </c>
      <c r="E1105" s="43" t="str">
        <f t="shared" si="74"/>
        <v/>
      </c>
      <c r="F1105" s="33" t="str">
        <f t="shared" si="73"/>
        <v/>
      </c>
      <c r="G1105" s="43"/>
      <c r="H1105" s="58" t="s">
        <v>1876</v>
      </c>
      <c r="J1105" s="114" t="s">
        <v>159</v>
      </c>
      <c r="K1105" s="43"/>
      <c r="L1105" s="43"/>
      <c r="M1105" s="140"/>
      <c r="O1105" s="113"/>
    </row>
    <row r="1106" spans="1:53" x14ac:dyDescent="0.25">
      <c r="A1106" s="29" t="s">
        <v>159</v>
      </c>
      <c r="B1106" s="48"/>
      <c r="D1106" s="31" t="s">
        <v>166</v>
      </c>
      <c r="E1106" s="43" t="str">
        <f t="shared" si="74"/>
        <v/>
      </c>
      <c r="F1106" s="33" t="str">
        <f t="shared" si="73"/>
        <v/>
      </c>
      <c r="G1106" s="43"/>
      <c r="H1106" s="58" t="s">
        <v>1877</v>
      </c>
      <c r="J1106" s="114" t="s">
        <v>159</v>
      </c>
      <c r="K1106" s="43"/>
      <c r="L1106" s="43"/>
      <c r="M1106" s="140"/>
      <c r="O1106" s="113"/>
      <c r="Q1106" s="42"/>
      <c r="R1106" s="42"/>
      <c r="S1106" s="42"/>
      <c r="T1106" s="42"/>
      <c r="U1106" s="42"/>
      <c r="V1106" s="42"/>
      <c r="W1106" s="42"/>
      <c r="X1106" s="42"/>
      <c r="Y1106" s="42"/>
      <c r="Z1106" s="42"/>
      <c r="AA1106" s="42"/>
      <c r="AB1106" s="42"/>
      <c r="AC1106" s="42"/>
      <c r="AD1106" s="42"/>
      <c r="AE1106" s="42"/>
      <c r="AF1106" s="42"/>
      <c r="AG1106" s="42"/>
      <c r="AH1106" s="42"/>
      <c r="AI1106" s="42"/>
      <c r="AJ1106" s="42"/>
      <c r="AK1106" s="42"/>
      <c r="AL1106" s="42"/>
      <c r="AM1106" s="42"/>
      <c r="AN1106" s="42"/>
      <c r="AO1106" s="42"/>
      <c r="AP1106" s="42"/>
      <c r="AQ1106" s="42"/>
      <c r="AR1106" s="42"/>
      <c r="AS1106" s="42"/>
      <c r="AT1106" s="42"/>
      <c r="AU1106" s="42"/>
      <c r="AV1106" s="42"/>
      <c r="AW1106" s="42"/>
      <c r="AX1106" s="42"/>
      <c r="AY1106" s="42"/>
      <c r="AZ1106" s="42"/>
      <c r="BA1106" s="42"/>
    </row>
    <row r="1107" spans="1:53" s="42" customFormat="1" x14ac:dyDescent="0.25">
      <c r="A1107" s="23" t="s">
        <v>159</v>
      </c>
      <c r="B1107" s="48"/>
      <c r="C1107" s="115"/>
      <c r="D1107" s="31" t="s">
        <v>617</v>
      </c>
      <c r="E1107" s="43" t="str">
        <f t="shared" si="74"/>
        <v/>
      </c>
      <c r="F1107" s="33" t="str">
        <f t="shared" si="73"/>
        <v/>
      </c>
      <c r="G1107" s="43"/>
      <c r="H1107" s="45" t="s">
        <v>1131</v>
      </c>
      <c r="I1107" s="41"/>
      <c r="J1107" s="40" t="s">
        <v>159</v>
      </c>
      <c r="K1107" s="43"/>
      <c r="L1107" s="43"/>
      <c r="M1107" s="140"/>
      <c r="N1107" s="113"/>
      <c r="O1107" s="113"/>
    </row>
    <row r="1108" spans="1:53" s="42" customFormat="1" x14ac:dyDescent="0.25">
      <c r="A1108" s="23" t="s">
        <v>159</v>
      </c>
      <c r="B1108" s="48" t="s">
        <v>1878</v>
      </c>
      <c r="C1108" s="115"/>
      <c r="D1108" s="31" t="s">
        <v>168</v>
      </c>
      <c r="E1108" s="43" t="str">
        <f t="shared" si="74"/>
        <v/>
      </c>
      <c r="F1108" s="33" t="str">
        <f t="shared" si="73"/>
        <v/>
      </c>
      <c r="G1108" s="43"/>
      <c r="H1108" s="46" t="s">
        <v>1879</v>
      </c>
      <c r="I1108" s="41"/>
      <c r="J1108" s="40" t="s">
        <v>159</v>
      </c>
      <c r="K1108" s="43"/>
      <c r="L1108" s="43"/>
      <c r="M1108" s="140"/>
      <c r="N1108" s="113"/>
      <c r="O1108" s="113"/>
      <c r="Q1108" s="24"/>
      <c r="R1108" s="24"/>
      <c r="S1108" s="24"/>
      <c r="T1108" s="24"/>
      <c r="U1108" s="24"/>
      <c r="V1108" s="24"/>
      <c r="W1108" s="24"/>
      <c r="X1108" s="24"/>
      <c r="Y1108" s="24"/>
      <c r="Z1108" s="24"/>
      <c r="AA1108" s="24"/>
      <c r="AB1108" s="24"/>
      <c r="AC1108" s="24"/>
      <c r="AD1108" s="24"/>
      <c r="AE1108" s="24"/>
      <c r="AF1108" s="24"/>
      <c r="AG1108" s="24"/>
      <c r="AH1108" s="24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</row>
    <row r="1109" spans="1:53" x14ac:dyDescent="0.25">
      <c r="A1109" s="29" t="s">
        <v>159</v>
      </c>
      <c r="B1109" s="48"/>
      <c r="D1109" s="31"/>
      <c r="E1109" s="43" t="str">
        <f t="shared" si="74"/>
        <v/>
      </c>
      <c r="F1109" s="33" t="str">
        <f t="shared" si="73"/>
        <v/>
      </c>
      <c r="G1109" s="43"/>
      <c r="H1109" s="55" t="s">
        <v>241</v>
      </c>
      <c r="I1109" s="35" t="s">
        <v>242</v>
      </c>
      <c r="J1109" s="114" t="s">
        <v>159</v>
      </c>
      <c r="K1109" s="43"/>
      <c r="L1109" s="43"/>
      <c r="M1109" s="140"/>
      <c r="O1109" s="113"/>
    </row>
    <row r="1110" spans="1:53" x14ac:dyDescent="0.25">
      <c r="A1110" s="23" t="s">
        <v>73</v>
      </c>
      <c r="B1110" s="48"/>
      <c r="D1110" s="31" t="s">
        <v>243</v>
      </c>
      <c r="E1110" s="43" t="str">
        <f t="shared" si="74"/>
        <v/>
      </c>
      <c r="F1110" s="33" t="str">
        <f t="shared" si="73"/>
        <v/>
      </c>
      <c r="G1110" s="43"/>
      <c r="H1110" s="55" t="s">
        <v>244</v>
      </c>
      <c r="I1110" s="35" t="s">
        <v>245</v>
      </c>
      <c r="J1110" s="114" t="s">
        <v>159</v>
      </c>
      <c r="K1110" s="43"/>
      <c r="L1110" s="43"/>
      <c r="M1110" s="140"/>
      <c r="O1110" s="113"/>
    </row>
    <row r="1111" spans="1:53" x14ac:dyDescent="0.25">
      <c r="A1111" s="29" t="s">
        <v>1954</v>
      </c>
      <c r="B1111" s="48" t="s">
        <v>1955</v>
      </c>
      <c r="C1111" s="1">
        <v>11194</v>
      </c>
      <c r="D1111" s="48" t="s">
        <v>172</v>
      </c>
      <c r="E1111" s="43">
        <f t="shared" si="74"/>
        <v>10448</v>
      </c>
      <c r="F1111" s="33">
        <f t="shared" si="73"/>
        <v>7463</v>
      </c>
      <c r="G1111" s="43"/>
      <c r="H1111" s="33">
        <v>9254</v>
      </c>
      <c r="I1111" s="35">
        <v>20.8</v>
      </c>
      <c r="J1111" s="33">
        <v>11194</v>
      </c>
      <c r="K1111" s="43">
        <f t="shared" ref="K1111:K1127" si="75">H1111/1.24</f>
        <v>7463</v>
      </c>
      <c r="L1111" s="43"/>
      <c r="M1111" s="140"/>
      <c r="O1111" s="113"/>
    </row>
    <row r="1112" spans="1:53" x14ac:dyDescent="0.25">
      <c r="A1112" s="29" t="s">
        <v>1956</v>
      </c>
      <c r="B1112" s="48" t="s">
        <v>1957</v>
      </c>
      <c r="C1112" s="1">
        <v>8184</v>
      </c>
      <c r="D1112" s="48" t="s">
        <v>172</v>
      </c>
      <c r="E1112" s="43">
        <f t="shared" si="74"/>
        <v>7638</v>
      </c>
      <c r="F1112" s="33">
        <f t="shared" si="73"/>
        <v>5456</v>
      </c>
      <c r="G1112" s="43"/>
      <c r="H1112" s="33">
        <v>6766</v>
      </c>
      <c r="I1112" s="35">
        <v>16.59</v>
      </c>
      <c r="J1112" s="33">
        <v>8185</v>
      </c>
      <c r="K1112" s="43">
        <f t="shared" si="75"/>
        <v>5456</v>
      </c>
      <c r="L1112" s="43"/>
      <c r="M1112" s="140"/>
      <c r="O1112" s="113"/>
    </row>
    <row r="1113" spans="1:53" x14ac:dyDescent="0.25">
      <c r="A1113" s="29" t="s">
        <v>1958</v>
      </c>
      <c r="B1113" s="48" t="s">
        <v>1959</v>
      </c>
      <c r="C1113" s="1">
        <v>9286</v>
      </c>
      <c r="D1113" s="48" t="s">
        <v>172</v>
      </c>
      <c r="E1113" s="43">
        <f t="shared" si="74"/>
        <v>8667</v>
      </c>
      <c r="F1113" s="33">
        <f t="shared" si="73"/>
        <v>6191</v>
      </c>
      <c r="G1113" s="43"/>
      <c r="H1113" s="33">
        <v>7677</v>
      </c>
      <c r="I1113" s="35">
        <v>18.5</v>
      </c>
      <c r="J1113" s="33">
        <v>9287</v>
      </c>
      <c r="K1113" s="43">
        <f t="shared" si="75"/>
        <v>6191</v>
      </c>
      <c r="L1113" s="43"/>
      <c r="M1113" s="140"/>
      <c r="O1113" s="113"/>
    </row>
    <row r="1114" spans="1:53" x14ac:dyDescent="0.25">
      <c r="A1114" s="29" t="s">
        <v>1960</v>
      </c>
      <c r="B1114" s="48" t="s">
        <v>1961</v>
      </c>
      <c r="C1114" s="1">
        <v>14951</v>
      </c>
      <c r="D1114" s="48" t="s">
        <v>172</v>
      </c>
      <c r="E1114" s="43">
        <f t="shared" si="74"/>
        <v>13955</v>
      </c>
      <c r="F1114" s="33">
        <f t="shared" si="73"/>
        <v>9968</v>
      </c>
      <c r="G1114" s="43"/>
      <c r="H1114" s="33">
        <v>12360</v>
      </c>
      <c r="I1114" s="35">
        <v>23.21</v>
      </c>
      <c r="J1114" s="33">
        <v>14952</v>
      </c>
      <c r="K1114" s="43">
        <f t="shared" si="75"/>
        <v>9968</v>
      </c>
      <c r="L1114" s="43"/>
      <c r="M1114" s="140"/>
      <c r="O1114" s="113"/>
    </row>
    <row r="1115" spans="1:53" x14ac:dyDescent="0.25">
      <c r="A1115" s="29" t="s">
        <v>1962</v>
      </c>
      <c r="B1115" s="48" t="s">
        <v>1963</v>
      </c>
      <c r="C1115" s="1">
        <f>17242*2</f>
        <v>34484</v>
      </c>
      <c r="D1115" s="48" t="s">
        <v>172</v>
      </c>
      <c r="E1115" s="43">
        <f t="shared" si="74"/>
        <v>16093</v>
      </c>
      <c r="F1115" s="33">
        <f t="shared" si="73"/>
        <v>11495</v>
      </c>
      <c r="G1115" s="43"/>
      <c r="H1115" s="33">
        <v>14254</v>
      </c>
      <c r="I1115" s="35">
        <v>32</v>
      </c>
      <c r="J1115" s="33">
        <v>17243</v>
      </c>
      <c r="K1115" s="43">
        <f t="shared" si="75"/>
        <v>11495</v>
      </c>
      <c r="L1115" s="43"/>
      <c r="M1115" s="140"/>
      <c r="O1115" s="113"/>
    </row>
    <row r="1116" spans="1:53" x14ac:dyDescent="0.25">
      <c r="A1116" s="29" t="s">
        <v>1964</v>
      </c>
      <c r="B1116" s="48" t="s">
        <v>1965</v>
      </c>
      <c r="C1116" s="1">
        <v>8703</v>
      </c>
      <c r="D1116" s="48" t="s">
        <v>172</v>
      </c>
      <c r="E1116" s="43">
        <f t="shared" si="74"/>
        <v>8123</v>
      </c>
      <c r="F1116" s="33">
        <f t="shared" si="73"/>
        <v>5802</v>
      </c>
      <c r="G1116" s="43"/>
      <c r="H1116" s="33">
        <v>7195</v>
      </c>
      <c r="I1116" s="35">
        <v>25.19</v>
      </c>
      <c r="J1116" s="33">
        <v>8704</v>
      </c>
      <c r="K1116" s="43">
        <f t="shared" si="75"/>
        <v>5802</v>
      </c>
      <c r="L1116" s="43"/>
      <c r="M1116" s="140"/>
      <c r="O1116" s="113"/>
    </row>
    <row r="1117" spans="1:53" x14ac:dyDescent="0.25">
      <c r="A1117" s="29" t="s">
        <v>1966</v>
      </c>
      <c r="B1117" s="48" t="s">
        <v>1967</v>
      </c>
      <c r="C1117" s="1">
        <v>14491</v>
      </c>
      <c r="D1117" s="48" t="s">
        <v>172</v>
      </c>
      <c r="E1117" s="43">
        <f t="shared" si="74"/>
        <v>13525</v>
      </c>
      <c r="F1117" s="33">
        <f t="shared" si="73"/>
        <v>9661</v>
      </c>
      <c r="G1117" s="43"/>
      <c r="H1117" s="33">
        <v>11980</v>
      </c>
      <c r="I1117" s="35">
        <v>25.3</v>
      </c>
      <c r="J1117" s="33">
        <v>14492</v>
      </c>
      <c r="K1117" s="43">
        <f t="shared" si="75"/>
        <v>9661</v>
      </c>
      <c r="L1117" s="43"/>
      <c r="M1117" s="140"/>
      <c r="O1117" s="113"/>
    </row>
    <row r="1118" spans="1:53" x14ac:dyDescent="0.25">
      <c r="A1118" s="29" t="s">
        <v>1968</v>
      </c>
      <c r="B1118" s="48" t="s">
        <v>1969</v>
      </c>
      <c r="C1118" s="1">
        <v>14406</v>
      </c>
      <c r="D1118" s="48" t="s">
        <v>172</v>
      </c>
      <c r="E1118" s="43">
        <f t="shared" si="74"/>
        <v>13446</v>
      </c>
      <c r="F1118" s="33">
        <f t="shared" si="73"/>
        <v>9604</v>
      </c>
      <c r="G1118" s="43"/>
      <c r="H1118" s="33">
        <v>11909</v>
      </c>
      <c r="I1118" s="35">
        <v>28.2</v>
      </c>
      <c r="J1118" s="33">
        <v>14406</v>
      </c>
      <c r="K1118" s="43">
        <f t="shared" si="75"/>
        <v>9604</v>
      </c>
      <c r="L1118" s="43"/>
      <c r="M1118" s="140"/>
      <c r="O1118" s="113"/>
    </row>
    <row r="1119" spans="1:53" x14ac:dyDescent="0.25">
      <c r="A1119" s="29" t="s">
        <v>1970</v>
      </c>
      <c r="B1119" s="48" t="s">
        <v>1971</v>
      </c>
      <c r="C1119" s="1">
        <v>15381</v>
      </c>
      <c r="D1119" s="48" t="s">
        <v>172</v>
      </c>
      <c r="E1119" s="43">
        <f t="shared" si="74"/>
        <v>14356</v>
      </c>
      <c r="F1119" s="33">
        <f t="shared" si="73"/>
        <v>10254</v>
      </c>
      <c r="G1119" s="43"/>
      <c r="H1119" s="33">
        <v>12715</v>
      </c>
      <c r="I1119" s="35">
        <v>28.2</v>
      </c>
      <c r="J1119" s="33">
        <v>15381</v>
      </c>
      <c r="K1119" s="43">
        <f t="shared" si="75"/>
        <v>10254</v>
      </c>
      <c r="L1119" s="43"/>
      <c r="M1119" s="140"/>
      <c r="O1119" s="113"/>
    </row>
    <row r="1120" spans="1:53" x14ac:dyDescent="0.25">
      <c r="A1120" s="29" t="s">
        <v>1972</v>
      </c>
      <c r="B1120" s="48" t="s">
        <v>1973</v>
      </c>
      <c r="C1120" s="1">
        <v>21856</v>
      </c>
      <c r="D1120" s="48" t="s">
        <v>172</v>
      </c>
      <c r="E1120" s="43">
        <f t="shared" si="74"/>
        <v>20399</v>
      </c>
      <c r="F1120" s="33">
        <f t="shared" si="73"/>
        <v>14571</v>
      </c>
      <c r="G1120" s="43"/>
      <c r="H1120" s="33">
        <v>18068</v>
      </c>
      <c r="I1120" s="35">
        <v>39</v>
      </c>
      <c r="J1120" s="33">
        <v>21856</v>
      </c>
      <c r="K1120" s="43">
        <f t="shared" si="75"/>
        <v>14571</v>
      </c>
      <c r="L1120" s="43"/>
      <c r="M1120" s="140"/>
      <c r="O1120" s="113"/>
    </row>
    <row r="1121" spans="1:53" x14ac:dyDescent="0.25">
      <c r="A1121" s="29" t="s">
        <v>1974</v>
      </c>
      <c r="B1121" s="48" t="s">
        <v>1975</v>
      </c>
      <c r="C1121" s="1">
        <v>18402</v>
      </c>
      <c r="D1121" s="48" t="s">
        <v>172</v>
      </c>
      <c r="E1121" s="43">
        <f t="shared" si="74"/>
        <v>17177</v>
      </c>
      <c r="F1121" s="33">
        <f t="shared" si="73"/>
        <v>12269</v>
      </c>
      <c r="G1121" s="43"/>
      <c r="H1121" s="33">
        <v>15213</v>
      </c>
      <c r="I1121" s="35">
        <v>29.1</v>
      </c>
      <c r="J1121" s="33">
        <v>18403</v>
      </c>
      <c r="K1121" s="43">
        <f t="shared" si="75"/>
        <v>12269</v>
      </c>
      <c r="L1121" s="43"/>
      <c r="M1121" s="140"/>
      <c r="O1121" s="113"/>
    </row>
    <row r="1122" spans="1:53" x14ac:dyDescent="0.25">
      <c r="A1122" s="29" t="s">
        <v>1976</v>
      </c>
      <c r="B1122" s="48" t="s">
        <v>1977</v>
      </c>
      <c r="C1122" s="1">
        <v>14585</v>
      </c>
      <c r="D1122" s="48" t="s">
        <v>172</v>
      </c>
      <c r="E1122" s="43">
        <f t="shared" si="74"/>
        <v>13612</v>
      </c>
      <c r="F1122" s="33">
        <f t="shared" si="73"/>
        <v>9723</v>
      </c>
      <c r="G1122" s="43"/>
      <c r="H1122" s="33">
        <v>12057</v>
      </c>
      <c r="I1122" s="35">
        <v>26</v>
      </c>
      <c r="J1122" s="33">
        <v>14585</v>
      </c>
      <c r="K1122" s="43">
        <f t="shared" si="75"/>
        <v>9723</v>
      </c>
      <c r="L1122" s="43"/>
      <c r="M1122" s="140"/>
      <c r="O1122" s="113"/>
    </row>
    <row r="1123" spans="1:53" x14ac:dyDescent="0.25">
      <c r="A1123" s="29" t="s">
        <v>1978</v>
      </c>
      <c r="B1123" s="48" t="s">
        <v>1979</v>
      </c>
      <c r="C1123" s="1">
        <v>24262</v>
      </c>
      <c r="D1123" s="48" t="s">
        <v>172</v>
      </c>
      <c r="E1123" s="43">
        <f t="shared" si="74"/>
        <v>22645</v>
      </c>
      <c r="F1123" s="33">
        <f t="shared" si="73"/>
        <v>16175</v>
      </c>
      <c r="G1123" s="43"/>
      <c r="H1123" s="33">
        <v>20057</v>
      </c>
      <c r="I1123" s="35">
        <v>45.6</v>
      </c>
      <c r="J1123" s="33">
        <v>24263</v>
      </c>
      <c r="K1123" s="43">
        <f t="shared" si="75"/>
        <v>16175</v>
      </c>
      <c r="L1123" s="43"/>
      <c r="M1123" s="140"/>
      <c r="O1123" s="113"/>
    </row>
    <row r="1124" spans="1:53" x14ac:dyDescent="0.25">
      <c r="A1124" s="29" t="s">
        <v>1980</v>
      </c>
      <c r="B1124" s="48" t="s">
        <v>1981</v>
      </c>
      <c r="C1124" s="1">
        <v>24886</v>
      </c>
      <c r="D1124" s="48" t="s">
        <v>172</v>
      </c>
      <c r="E1124" s="43">
        <f t="shared" si="74"/>
        <v>23227</v>
      </c>
      <c r="F1124" s="33">
        <f t="shared" si="73"/>
        <v>16591</v>
      </c>
      <c r="G1124" s="43"/>
      <c r="H1124" s="33">
        <v>20573</v>
      </c>
      <c r="I1124" s="35">
        <v>33.1</v>
      </c>
      <c r="J1124" s="33">
        <v>24887</v>
      </c>
      <c r="K1124" s="43">
        <f t="shared" si="75"/>
        <v>16591</v>
      </c>
      <c r="L1124" s="43"/>
      <c r="M1124" s="140"/>
      <c r="O1124" s="113"/>
    </row>
    <row r="1125" spans="1:53" x14ac:dyDescent="0.25">
      <c r="A1125" s="29" t="s">
        <v>1982</v>
      </c>
      <c r="B1125" s="48" t="s">
        <v>1983</v>
      </c>
      <c r="C1125" s="1">
        <v>26570</v>
      </c>
      <c r="D1125" s="48" t="s">
        <v>172</v>
      </c>
      <c r="E1125" s="43">
        <f t="shared" si="74"/>
        <v>24800</v>
      </c>
      <c r="F1125" s="33">
        <f t="shared" si="73"/>
        <v>17714</v>
      </c>
      <c r="G1125" s="43"/>
      <c r="H1125" s="33">
        <v>21965</v>
      </c>
      <c r="I1125" s="35">
        <v>51.56</v>
      </c>
      <c r="J1125" s="33">
        <v>26571</v>
      </c>
      <c r="K1125" s="43">
        <f t="shared" si="75"/>
        <v>17714</v>
      </c>
      <c r="L1125" s="43"/>
      <c r="M1125" s="140"/>
      <c r="O1125" s="113"/>
    </row>
    <row r="1126" spans="1:53" x14ac:dyDescent="0.25">
      <c r="A1126" s="29" t="s">
        <v>1984</v>
      </c>
      <c r="B1126" s="48" t="s">
        <v>1985</v>
      </c>
      <c r="C1126" s="1">
        <v>80794</v>
      </c>
      <c r="D1126" s="48" t="s">
        <v>172</v>
      </c>
      <c r="E1126" s="43">
        <f t="shared" si="74"/>
        <v>75408</v>
      </c>
      <c r="F1126" s="33">
        <f t="shared" si="73"/>
        <v>53863</v>
      </c>
      <c r="G1126" s="43"/>
      <c r="H1126" s="33">
        <v>66790</v>
      </c>
      <c r="I1126" s="35">
        <v>46.65</v>
      </c>
      <c r="J1126" s="33">
        <v>80794</v>
      </c>
      <c r="K1126" s="43">
        <f t="shared" si="75"/>
        <v>53863</v>
      </c>
      <c r="L1126" s="43"/>
      <c r="M1126" s="140"/>
      <c r="O1126" s="113"/>
    </row>
    <row r="1127" spans="1:53" x14ac:dyDescent="0.25">
      <c r="A1127" s="29" t="s">
        <v>1986</v>
      </c>
      <c r="B1127" s="48" t="s">
        <v>1987</v>
      </c>
      <c r="C1127" s="1">
        <v>26181</v>
      </c>
      <c r="D1127" s="48" t="s">
        <v>172</v>
      </c>
      <c r="E1127" s="43">
        <f t="shared" si="74"/>
        <v>24436</v>
      </c>
      <c r="F1127" s="33">
        <f t="shared" si="73"/>
        <v>17454</v>
      </c>
      <c r="G1127" s="43"/>
      <c r="H1127" s="33">
        <v>21643</v>
      </c>
      <c r="I1127" s="35">
        <v>52.1</v>
      </c>
      <c r="J1127" s="33">
        <v>26181</v>
      </c>
      <c r="K1127" s="43">
        <f t="shared" si="75"/>
        <v>17454</v>
      </c>
      <c r="L1127" s="43"/>
      <c r="M1127" s="140"/>
      <c r="O1127" s="113"/>
    </row>
    <row r="1128" spans="1:53" x14ac:dyDescent="0.25">
      <c r="A1128" s="35"/>
      <c r="B1128" s="48"/>
      <c r="E1128" s="43" t="str">
        <f t="shared" si="74"/>
        <v/>
      </c>
      <c r="F1128" s="33" t="str">
        <f t="shared" si="73"/>
        <v/>
      </c>
      <c r="G1128" s="43"/>
      <c r="H1128" s="56"/>
      <c r="J1128" s="33" t="s">
        <v>159</v>
      </c>
      <c r="K1128" s="43"/>
      <c r="L1128" s="43"/>
      <c r="M1128" s="140"/>
      <c r="O1128" s="113"/>
    </row>
    <row r="1129" spans="1:53" x14ac:dyDescent="0.25">
      <c r="A1129" s="29" t="s">
        <v>159</v>
      </c>
      <c r="B1129" s="48"/>
      <c r="D1129" s="31" t="s">
        <v>160</v>
      </c>
      <c r="E1129" s="43" t="str">
        <f t="shared" si="74"/>
        <v/>
      </c>
      <c r="F1129" s="33" t="str">
        <f t="shared" si="73"/>
        <v/>
      </c>
      <c r="G1129" s="43"/>
      <c r="H1129" s="62" t="s">
        <v>1988</v>
      </c>
      <c r="J1129" s="114" t="s">
        <v>159</v>
      </c>
      <c r="K1129" s="43"/>
      <c r="L1129" s="43"/>
      <c r="M1129" s="140"/>
      <c r="O1129" s="113"/>
    </row>
    <row r="1130" spans="1:53" x14ac:dyDescent="0.25">
      <c r="A1130" s="29" t="s">
        <v>159</v>
      </c>
      <c r="B1130" s="48"/>
      <c r="D1130" s="31" t="s">
        <v>163</v>
      </c>
      <c r="E1130" s="43" t="str">
        <f t="shared" si="74"/>
        <v/>
      </c>
      <c r="F1130" s="33" t="str">
        <f t="shared" si="73"/>
        <v/>
      </c>
      <c r="G1130" s="43"/>
      <c r="H1130" s="58" t="s">
        <v>1989</v>
      </c>
      <c r="J1130" s="114" t="s">
        <v>159</v>
      </c>
      <c r="K1130" s="43"/>
      <c r="L1130" s="43"/>
      <c r="M1130" s="140"/>
      <c r="O1130" s="113"/>
    </row>
    <row r="1131" spans="1:53" x14ac:dyDescent="0.25">
      <c r="A1131" s="29" t="s">
        <v>159</v>
      </c>
      <c r="B1131" s="48"/>
      <c r="D1131" s="31" t="s">
        <v>166</v>
      </c>
      <c r="E1131" s="43" t="str">
        <f t="shared" si="74"/>
        <v/>
      </c>
      <c r="F1131" s="33" t="str">
        <f t="shared" si="73"/>
        <v/>
      </c>
      <c r="G1131" s="43"/>
      <c r="H1131" s="58" t="s">
        <v>1877</v>
      </c>
      <c r="J1131" s="114" t="s">
        <v>159</v>
      </c>
      <c r="K1131" s="43"/>
      <c r="L1131" s="43"/>
      <c r="M1131" s="140"/>
      <c r="O1131" s="113"/>
    </row>
    <row r="1132" spans="1:53" x14ac:dyDescent="0.25">
      <c r="A1132" s="29" t="s">
        <v>159</v>
      </c>
      <c r="B1132" s="48"/>
      <c r="D1132" s="31" t="s">
        <v>617</v>
      </c>
      <c r="E1132" s="43" t="str">
        <f t="shared" si="74"/>
        <v/>
      </c>
      <c r="F1132" s="33" t="str">
        <f t="shared" si="73"/>
        <v/>
      </c>
      <c r="G1132" s="43"/>
      <c r="H1132" s="58" t="s">
        <v>1990</v>
      </c>
      <c r="J1132" s="114" t="s">
        <v>159</v>
      </c>
      <c r="K1132" s="43"/>
      <c r="L1132" s="43"/>
      <c r="M1132" s="140"/>
      <c r="O1132" s="113"/>
      <c r="Q1132" s="42"/>
      <c r="R1132" s="42"/>
      <c r="S1132" s="42"/>
      <c r="T1132" s="42"/>
      <c r="U1132" s="42"/>
      <c r="V1132" s="42"/>
      <c r="W1132" s="42"/>
      <c r="X1132" s="42"/>
      <c r="Y1132" s="42"/>
      <c r="Z1132" s="42"/>
      <c r="AA1132" s="42"/>
      <c r="AB1132" s="42"/>
      <c r="AC1132" s="42"/>
      <c r="AD1132" s="42"/>
      <c r="AE1132" s="42"/>
      <c r="AF1132" s="42"/>
      <c r="AG1132" s="42"/>
      <c r="AH1132" s="42"/>
      <c r="AI1132" s="42"/>
      <c r="AJ1132" s="42"/>
      <c r="AK1132" s="42"/>
      <c r="AL1132" s="42"/>
      <c r="AM1132" s="42"/>
      <c r="AN1132" s="42"/>
      <c r="AO1132" s="42"/>
      <c r="AP1132" s="42"/>
      <c r="AQ1132" s="42"/>
      <c r="AR1132" s="42"/>
      <c r="AS1132" s="42"/>
      <c r="AT1132" s="42"/>
      <c r="AU1132" s="42"/>
      <c r="AV1132" s="42"/>
      <c r="AW1132" s="42"/>
      <c r="AX1132" s="42"/>
      <c r="AY1132" s="42"/>
      <c r="AZ1132" s="42"/>
      <c r="BA1132" s="42"/>
    </row>
    <row r="1133" spans="1:53" s="42" customFormat="1" x14ac:dyDescent="0.25">
      <c r="A1133" s="23" t="s">
        <v>159</v>
      </c>
      <c r="B1133" s="48" t="s">
        <v>1991</v>
      </c>
      <c r="C1133" s="115"/>
      <c r="D1133" s="31"/>
      <c r="E1133" s="43" t="str">
        <f t="shared" si="74"/>
        <v/>
      </c>
      <c r="F1133" s="33" t="str">
        <f t="shared" si="73"/>
        <v/>
      </c>
      <c r="G1133" s="43"/>
      <c r="H1133" s="45"/>
      <c r="I1133" s="41"/>
      <c r="J1133" s="40" t="s">
        <v>159</v>
      </c>
      <c r="K1133" s="43"/>
      <c r="L1133" s="43"/>
      <c r="M1133" s="140"/>
      <c r="N1133" s="113"/>
      <c r="O1133" s="113"/>
    </row>
    <row r="1134" spans="1:53" s="42" customFormat="1" x14ac:dyDescent="0.25">
      <c r="A1134" s="23" t="s">
        <v>159</v>
      </c>
      <c r="B1134" s="48" t="s">
        <v>1992</v>
      </c>
      <c r="C1134" s="115"/>
      <c r="D1134" s="31"/>
      <c r="E1134" s="43" t="str">
        <f t="shared" si="74"/>
        <v/>
      </c>
      <c r="F1134" s="33" t="str">
        <f t="shared" si="73"/>
        <v/>
      </c>
      <c r="G1134" s="43"/>
      <c r="H1134" s="49" t="s">
        <v>1993</v>
      </c>
      <c r="I1134" s="41"/>
      <c r="J1134" s="40" t="s">
        <v>159</v>
      </c>
      <c r="K1134" s="43"/>
      <c r="L1134" s="43"/>
      <c r="M1134" s="140"/>
      <c r="N1134" s="113"/>
      <c r="O1134" s="113"/>
      <c r="Q1134" s="24"/>
      <c r="R1134" s="24"/>
      <c r="S1134" s="24"/>
      <c r="T1134" s="24"/>
      <c r="U1134" s="24"/>
      <c r="V1134" s="24"/>
      <c r="W1134" s="24"/>
      <c r="X1134" s="24"/>
      <c r="Y1134" s="24"/>
      <c r="Z1134" s="24"/>
      <c r="AA1134" s="24"/>
      <c r="AB1134" s="24"/>
      <c r="AC1134" s="24"/>
      <c r="AD1134" s="24"/>
      <c r="AE1134" s="24"/>
      <c r="AF1134" s="24"/>
      <c r="AG1134" s="24"/>
      <c r="AH1134" s="24"/>
      <c r="AI1134" s="24"/>
      <c r="AJ1134" s="24"/>
      <c r="AK1134" s="24"/>
      <c r="AL1134" s="24"/>
      <c r="AM1134" s="24"/>
      <c r="AN1134" s="24"/>
      <c r="AO1134" s="24"/>
      <c r="AP1134" s="24"/>
      <c r="AQ1134" s="24"/>
      <c r="AR1134" s="24"/>
      <c r="AS1134" s="24"/>
      <c r="AT1134" s="24"/>
      <c r="AU1134" s="24"/>
      <c r="AV1134" s="24"/>
      <c r="AW1134" s="24"/>
      <c r="AX1134" s="24"/>
      <c r="AY1134" s="24"/>
      <c r="AZ1134" s="24"/>
      <c r="BA1134" s="24"/>
    </row>
    <row r="1135" spans="1:53" x14ac:dyDescent="0.25">
      <c r="A1135" s="29" t="s">
        <v>159</v>
      </c>
      <c r="B1135" s="48" t="s">
        <v>1994</v>
      </c>
      <c r="D1135" s="31"/>
      <c r="E1135" s="43" t="str">
        <f t="shared" si="74"/>
        <v/>
      </c>
      <c r="F1135" s="33" t="str">
        <f t="shared" si="73"/>
        <v/>
      </c>
      <c r="G1135" s="43"/>
      <c r="H1135" s="55" t="s">
        <v>241</v>
      </c>
      <c r="I1135" s="35" t="s">
        <v>242</v>
      </c>
      <c r="J1135" s="114" t="s">
        <v>159</v>
      </c>
      <c r="K1135" s="43"/>
      <c r="L1135" s="43"/>
      <c r="M1135" s="140"/>
      <c r="O1135" s="113"/>
    </row>
    <row r="1136" spans="1:53" x14ac:dyDescent="0.25">
      <c r="A1136" s="23" t="s">
        <v>73</v>
      </c>
      <c r="B1136" s="48" t="s">
        <v>1877</v>
      </c>
      <c r="D1136" s="31" t="s">
        <v>243</v>
      </c>
      <c r="E1136" s="43" t="str">
        <f t="shared" si="74"/>
        <v/>
      </c>
      <c r="F1136" s="33" t="str">
        <f t="shared" si="73"/>
        <v/>
      </c>
      <c r="G1136" s="43"/>
      <c r="H1136" s="55" t="s">
        <v>244</v>
      </c>
      <c r="I1136" s="35" t="s">
        <v>245</v>
      </c>
      <c r="J1136" s="114" t="s">
        <v>159</v>
      </c>
      <c r="K1136" s="43"/>
      <c r="L1136" s="43"/>
      <c r="M1136" s="140"/>
      <c r="O1136" s="113"/>
    </row>
    <row r="1137" spans="1:15" x14ac:dyDescent="0.25">
      <c r="A1137" s="23"/>
      <c r="B1137" s="48"/>
      <c r="D1137" s="31"/>
      <c r="E1137" s="43"/>
      <c r="G1137" s="43"/>
      <c r="H1137" s="124"/>
      <c r="K1137" s="43"/>
      <c r="L1137" s="43"/>
      <c r="M1137" s="140"/>
      <c r="O1137" s="113"/>
    </row>
    <row r="1138" spans="1:15" x14ac:dyDescent="0.25">
      <c r="A1138" s="29" t="s">
        <v>1995</v>
      </c>
      <c r="B1138" s="48" t="s">
        <v>1996</v>
      </c>
      <c r="C1138" s="1">
        <v>1572</v>
      </c>
      <c r="D1138" s="48" t="s">
        <v>172</v>
      </c>
      <c r="E1138" s="43">
        <f t="shared" si="74"/>
        <v>1467</v>
      </c>
      <c r="F1138" s="33">
        <f t="shared" si="73"/>
        <v>1048</v>
      </c>
      <c r="G1138" s="43"/>
      <c r="H1138" s="33">
        <v>1300</v>
      </c>
      <c r="I1138" s="35">
        <v>0.95199999999999996</v>
      </c>
      <c r="J1138" s="33">
        <v>1573</v>
      </c>
      <c r="K1138" s="43">
        <f t="shared" ref="K1138:K1152" si="76">H1138/1.24</f>
        <v>1048</v>
      </c>
      <c r="L1138" s="43"/>
      <c r="M1138" s="140"/>
      <c r="O1138" s="113"/>
    </row>
    <row r="1139" spans="1:15" x14ac:dyDescent="0.25">
      <c r="A1139" s="29" t="s">
        <v>1997</v>
      </c>
      <c r="B1139" s="48" t="s">
        <v>1998</v>
      </c>
      <c r="C1139" s="1">
        <v>1196</v>
      </c>
      <c r="D1139" s="48" t="s">
        <v>172</v>
      </c>
      <c r="E1139" s="43">
        <f t="shared" si="74"/>
        <v>1117</v>
      </c>
      <c r="F1139" s="33">
        <f t="shared" si="73"/>
        <v>798</v>
      </c>
      <c r="G1139" s="43"/>
      <c r="H1139" s="33">
        <v>989</v>
      </c>
      <c r="I1139" s="35">
        <v>1.4</v>
      </c>
      <c r="J1139" s="33">
        <v>1196</v>
      </c>
      <c r="K1139" s="43">
        <f t="shared" si="76"/>
        <v>798</v>
      </c>
      <c r="L1139" s="43"/>
      <c r="M1139" s="140"/>
      <c r="O1139" s="113"/>
    </row>
    <row r="1140" spans="1:15" x14ac:dyDescent="0.25">
      <c r="A1140" s="29" t="s">
        <v>1999</v>
      </c>
      <c r="B1140" s="48" t="s">
        <v>2000</v>
      </c>
      <c r="C1140" s="1">
        <v>1502</v>
      </c>
      <c r="D1140" s="48" t="s">
        <v>172</v>
      </c>
      <c r="E1140" s="43">
        <f t="shared" si="74"/>
        <v>1403</v>
      </c>
      <c r="F1140" s="33">
        <f t="shared" si="73"/>
        <v>1002</v>
      </c>
      <c r="G1140" s="43"/>
      <c r="H1140" s="33">
        <v>1242</v>
      </c>
      <c r="I1140" s="35">
        <v>1.99</v>
      </c>
      <c r="J1140" s="33">
        <v>1502</v>
      </c>
      <c r="K1140" s="43">
        <f t="shared" si="76"/>
        <v>1002</v>
      </c>
      <c r="L1140" s="43"/>
      <c r="M1140" s="140"/>
      <c r="O1140" s="113"/>
    </row>
    <row r="1141" spans="1:15" x14ac:dyDescent="0.25">
      <c r="A1141" s="29" t="s">
        <v>2001</v>
      </c>
      <c r="B1141" s="48" t="s">
        <v>2002</v>
      </c>
      <c r="C1141" s="1">
        <v>1578</v>
      </c>
      <c r="D1141" s="48" t="s">
        <v>172</v>
      </c>
      <c r="E1141" s="43">
        <f t="shared" si="74"/>
        <v>1473</v>
      </c>
      <c r="F1141" s="33">
        <f t="shared" si="73"/>
        <v>1052</v>
      </c>
      <c r="G1141" s="43"/>
      <c r="H1141" s="33">
        <v>1305</v>
      </c>
      <c r="I1141" s="35">
        <v>2.5499999999999998</v>
      </c>
      <c r="J1141" s="33">
        <v>1579</v>
      </c>
      <c r="K1141" s="43">
        <f t="shared" si="76"/>
        <v>1052</v>
      </c>
      <c r="L1141" s="43"/>
      <c r="M1141" s="140"/>
      <c r="O1141" s="113"/>
    </row>
    <row r="1142" spans="1:15" x14ac:dyDescent="0.25">
      <c r="A1142" s="29" t="s">
        <v>1902</v>
      </c>
      <c r="B1142" s="48" t="s">
        <v>1903</v>
      </c>
      <c r="C1142" s="1">
        <v>1888</v>
      </c>
      <c r="D1142" s="48" t="s">
        <v>172</v>
      </c>
      <c r="E1142" s="43">
        <f t="shared" si="74"/>
        <v>1763</v>
      </c>
      <c r="F1142" s="33">
        <f t="shared" si="73"/>
        <v>1259</v>
      </c>
      <c r="G1142" s="43"/>
      <c r="H1142" s="33">
        <v>1561</v>
      </c>
      <c r="I1142" s="35">
        <v>2.93</v>
      </c>
      <c r="J1142" s="33">
        <v>1888</v>
      </c>
      <c r="K1142" s="43">
        <f t="shared" si="76"/>
        <v>1259</v>
      </c>
      <c r="L1142" s="43"/>
      <c r="M1142" s="140"/>
      <c r="O1142" s="113"/>
    </row>
    <row r="1143" spans="1:15" x14ac:dyDescent="0.25">
      <c r="A1143" s="29" t="s">
        <v>2003</v>
      </c>
      <c r="B1143" s="48" t="s">
        <v>2004</v>
      </c>
      <c r="C1143" s="1">
        <v>2835</v>
      </c>
      <c r="D1143" s="48" t="s">
        <v>172</v>
      </c>
      <c r="E1143" s="43">
        <f t="shared" si="74"/>
        <v>2646</v>
      </c>
      <c r="F1143" s="33">
        <f t="shared" si="73"/>
        <v>1890</v>
      </c>
      <c r="G1143" s="43"/>
      <c r="H1143" s="33">
        <v>2344</v>
      </c>
      <c r="I1143" s="35">
        <v>4.1100000000000003</v>
      </c>
      <c r="J1143" s="33">
        <v>2835</v>
      </c>
      <c r="K1143" s="43">
        <f t="shared" si="76"/>
        <v>1890</v>
      </c>
      <c r="L1143" s="43"/>
      <c r="M1143" s="140"/>
      <c r="O1143" s="113"/>
    </row>
    <row r="1144" spans="1:15" x14ac:dyDescent="0.25">
      <c r="A1144" s="29" t="s">
        <v>2005</v>
      </c>
      <c r="B1144" s="48" t="s">
        <v>2006</v>
      </c>
      <c r="C1144" s="1">
        <v>3188</v>
      </c>
      <c r="D1144" s="48" t="s">
        <v>172</v>
      </c>
      <c r="E1144" s="43">
        <f t="shared" si="74"/>
        <v>2976</v>
      </c>
      <c r="F1144" s="33">
        <f t="shared" si="73"/>
        <v>2126</v>
      </c>
      <c r="G1144" s="43"/>
      <c r="H1144" s="33">
        <v>2636</v>
      </c>
      <c r="I1144" s="35">
        <v>5.24</v>
      </c>
      <c r="J1144" s="33">
        <v>3189</v>
      </c>
      <c r="K1144" s="43">
        <f t="shared" si="76"/>
        <v>2126</v>
      </c>
      <c r="L1144" s="43"/>
      <c r="M1144" s="140"/>
      <c r="O1144" s="113"/>
    </row>
    <row r="1145" spans="1:15" x14ac:dyDescent="0.25">
      <c r="A1145" s="29" t="s">
        <v>2007</v>
      </c>
      <c r="B1145" s="48" t="s">
        <v>2008</v>
      </c>
      <c r="C1145" s="1">
        <v>4402</v>
      </c>
      <c r="D1145" s="48" t="s">
        <v>172</v>
      </c>
      <c r="E1145" s="43">
        <f t="shared" si="74"/>
        <v>4109</v>
      </c>
      <c r="F1145" s="33">
        <f t="shared" si="73"/>
        <v>2935</v>
      </c>
      <c r="G1145" s="43"/>
      <c r="H1145" s="33">
        <v>3639</v>
      </c>
      <c r="I1145" s="35">
        <v>6.76</v>
      </c>
      <c r="J1145" s="33">
        <v>4402</v>
      </c>
      <c r="K1145" s="43">
        <f t="shared" si="76"/>
        <v>2935</v>
      </c>
      <c r="L1145" s="43"/>
      <c r="M1145" s="140"/>
      <c r="O1145" s="113"/>
    </row>
    <row r="1146" spans="1:15" x14ac:dyDescent="0.25">
      <c r="A1146" s="29" t="s">
        <v>2009</v>
      </c>
      <c r="B1146" s="48" t="s">
        <v>2010</v>
      </c>
      <c r="C1146" s="1">
        <v>5761</v>
      </c>
      <c r="D1146" s="48" t="s">
        <v>172</v>
      </c>
      <c r="E1146" s="43">
        <f t="shared" si="74"/>
        <v>5377</v>
      </c>
      <c r="F1146" s="33">
        <f t="shared" si="73"/>
        <v>3841</v>
      </c>
      <c r="G1146" s="43"/>
      <c r="H1146" s="33">
        <v>4763</v>
      </c>
      <c r="I1146" s="35">
        <v>9.83</v>
      </c>
      <c r="J1146" s="33">
        <v>5762</v>
      </c>
      <c r="K1146" s="43">
        <f t="shared" si="76"/>
        <v>3841</v>
      </c>
      <c r="L1146" s="43"/>
      <c r="M1146" s="140"/>
      <c r="O1146" s="113"/>
    </row>
    <row r="1147" spans="1:15" x14ac:dyDescent="0.25">
      <c r="A1147" s="29" t="s">
        <v>2011</v>
      </c>
      <c r="B1147" s="48" t="s">
        <v>2012</v>
      </c>
      <c r="C1147" s="1">
        <v>8302</v>
      </c>
      <c r="D1147" s="48" t="s">
        <v>172</v>
      </c>
      <c r="E1147" s="43">
        <f t="shared" si="74"/>
        <v>7749</v>
      </c>
      <c r="F1147" s="33">
        <f t="shared" si="73"/>
        <v>5535</v>
      </c>
      <c r="G1147" s="43"/>
      <c r="H1147" s="33">
        <v>6863</v>
      </c>
      <c r="I1147" s="35">
        <v>13.4</v>
      </c>
      <c r="J1147" s="33">
        <v>8302</v>
      </c>
      <c r="K1147" s="43">
        <f t="shared" si="76"/>
        <v>5535</v>
      </c>
      <c r="L1147" s="43"/>
      <c r="M1147" s="140"/>
      <c r="O1147" s="113"/>
    </row>
    <row r="1148" spans="1:15" x14ac:dyDescent="0.25">
      <c r="A1148" s="29" t="s">
        <v>2013</v>
      </c>
      <c r="B1148" s="48" t="s">
        <v>2014</v>
      </c>
      <c r="C1148" s="1">
        <v>10456</v>
      </c>
      <c r="D1148" s="48" t="s">
        <v>172</v>
      </c>
      <c r="E1148" s="43">
        <f t="shared" si="74"/>
        <v>9759</v>
      </c>
      <c r="F1148" s="33">
        <f t="shared" si="73"/>
        <v>6971</v>
      </c>
      <c r="G1148" s="43"/>
      <c r="H1148" s="33">
        <v>8644</v>
      </c>
      <c r="I1148" s="35">
        <v>18.2</v>
      </c>
      <c r="J1148" s="33">
        <v>10456</v>
      </c>
      <c r="K1148" s="43">
        <f t="shared" si="76"/>
        <v>6971</v>
      </c>
      <c r="L1148" s="43"/>
      <c r="M1148" s="140"/>
      <c r="O1148" s="113"/>
    </row>
    <row r="1149" spans="1:15" x14ac:dyDescent="0.25">
      <c r="A1149" s="29" t="s">
        <v>2015</v>
      </c>
      <c r="B1149" s="48" t="s">
        <v>2016</v>
      </c>
      <c r="C1149" s="1">
        <v>18371</v>
      </c>
      <c r="D1149" s="48" t="s">
        <v>172</v>
      </c>
      <c r="E1149" s="43">
        <f t="shared" si="74"/>
        <v>17147</v>
      </c>
      <c r="F1149" s="33">
        <f t="shared" si="73"/>
        <v>12248</v>
      </c>
      <c r="G1149" s="43"/>
      <c r="H1149" s="33">
        <v>15187</v>
      </c>
      <c r="I1149" s="35">
        <v>33.1</v>
      </c>
      <c r="J1149" s="33">
        <v>18371</v>
      </c>
      <c r="K1149" s="43">
        <f t="shared" si="76"/>
        <v>12248</v>
      </c>
      <c r="L1149" s="43"/>
      <c r="M1149" s="140"/>
      <c r="O1149" s="113"/>
    </row>
    <row r="1150" spans="1:15" x14ac:dyDescent="0.25">
      <c r="A1150" s="29" t="s">
        <v>2017</v>
      </c>
      <c r="B1150" s="48" t="s">
        <v>2018</v>
      </c>
      <c r="C1150" s="1">
        <v>25492</v>
      </c>
      <c r="D1150" s="48" t="s">
        <v>172</v>
      </c>
      <c r="E1150" s="43">
        <f t="shared" si="74"/>
        <v>23793</v>
      </c>
      <c r="F1150" s="33">
        <f t="shared" si="73"/>
        <v>16995</v>
      </c>
      <c r="G1150" s="43"/>
      <c r="H1150" s="33">
        <v>21074</v>
      </c>
      <c r="I1150" s="35">
        <v>41.4</v>
      </c>
      <c r="J1150" s="33">
        <v>25493</v>
      </c>
      <c r="K1150" s="43">
        <f t="shared" si="76"/>
        <v>16995</v>
      </c>
      <c r="L1150" s="43"/>
      <c r="M1150" s="140"/>
      <c r="O1150" s="113"/>
    </row>
    <row r="1151" spans="1:15" x14ac:dyDescent="0.25">
      <c r="A1151" s="29" t="s">
        <v>2019</v>
      </c>
      <c r="B1151" s="48" t="s">
        <v>2020</v>
      </c>
      <c r="C1151" s="1">
        <v>38380</v>
      </c>
      <c r="D1151" s="48" t="s">
        <v>172</v>
      </c>
      <c r="E1151" s="43">
        <f t="shared" si="74"/>
        <v>35822</v>
      </c>
      <c r="F1151" s="33">
        <f t="shared" si="73"/>
        <v>25587</v>
      </c>
      <c r="G1151" s="43"/>
      <c r="H1151" s="33">
        <v>31728</v>
      </c>
      <c r="I1151" s="35">
        <v>55.6</v>
      </c>
      <c r="J1151" s="33">
        <v>38381</v>
      </c>
      <c r="K1151" s="43">
        <f t="shared" si="76"/>
        <v>25587</v>
      </c>
      <c r="L1151" s="43"/>
      <c r="M1151" s="140"/>
      <c r="O1151" s="113"/>
    </row>
    <row r="1152" spans="1:15" x14ac:dyDescent="0.25">
      <c r="A1152" s="29" t="s">
        <v>2021</v>
      </c>
      <c r="B1152" s="48" t="s">
        <v>2022</v>
      </c>
      <c r="C1152" s="1">
        <v>50201</v>
      </c>
      <c r="D1152" s="48" t="s">
        <v>172</v>
      </c>
      <c r="E1152" s="43">
        <f t="shared" si="74"/>
        <v>46855</v>
      </c>
      <c r="F1152" s="33">
        <f t="shared" si="73"/>
        <v>33468</v>
      </c>
      <c r="G1152" s="43"/>
      <c r="H1152" s="33">
        <v>41500</v>
      </c>
      <c r="I1152" s="35">
        <v>68</v>
      </c>
      <c r="J1152" s="33">
        <v>50202</v>
      </c>
      <c r="K1152" s="43">
        <f t="shared" si="76"/>
        <v>33468</v>
      </c>
      <c r="L1152" s="43"/>
      <c r="M1152" s="140"/>
      <c r="O1152" s="113"/>
    </row>
    <row r="1153" spans="1:53" x14ac:dyDescent="0.25">
      <c r="A1153" s="35"/>
      <c r="B1153" s="48"/>
      <c r="E1153" s="43" t="str">
        <f t="shared" si="74"/>
        <v/>
      </c>
      <c r="F1153" s="33" t="str">
        <f t="shared" si="73"/>
        <v/>
      </c>
      <c r="G1153" s="43"/>
      <c r="H1153" s="56"/>
      <c r="J1153" s="33" t="s">
        <v>159</v>
      </c>
      <c r="K1153" s="43"/>
      <c r="L1153" s="43"/>
      <c r="M1153" s="140"/>
      <c r="O1153" s="113"/>
    </row>
    <row r="1154" spans="1:53" x14ac:dyDescent="0.25">
      <c r="A1154" s="29" t="s">
        <v>159</v>
      </c>
      <c r="B1154" s="48"/>
      <c r="E1154" s="43" t="str">
        <f t="shared" si="74"/>
        <v/>
      </c>
      <c r="F1154" s="33" t="str">
        <f t="shared" si="73"/>
        <v/>
      </c>
      <c r="G1154" s="43"/>
      <c r="H1154" s="56"/>
      <c r="J1154" s="114" t="s">
        <v>159</v>
      </c>
      <c r="K1154" s="43"/>
      <c r="L1154" s="43"/>
      <c r="M1154" s="140"/>
      <c r="O1154" s="113"/>
    </row>
    <row r="1155" spans="1:53" x14ac:dyDescent="0.25">
      <c r="A1155" s="29" t="s">
        <v>159</v>
      </c>
      <c r="B1155" s="48"/>
      <c r="D1155" s="31" t="s">
        <v>160</v>
      </c>
      <c r="E1155" s="43" t="str">
        <f t="shared" si="74"/>
        <v/>
      </c>
      <c r="F1155" s="33" t="str">
        <f t="shared" si="73"/>
        <v/>
      </c>
      <c r="G1155" s="43"/>
      <c r="H1155" s="62" t="s">
        <v>2023</v>
      </c>
      <c r="I1155" s="35" t="s">
        <v>2024</v>
      </c>
      <c r="J1155" s="114" t="s">
        <v>159</v>
      </c>
      <c r="K1155" s="43"/>
      <c r="L1155" s="43"/>
      <c r="M1155" s="140"/>
      <c r="O1155" s="113"/>
    </row>
    <row r="1156" spans="1:53" x14ac:dyDescent="0.25">
      <c r="A1156" s="29" t="s">
        <v>159</v>
      </c>
      <c r="B1156" s="48"/>
      <c r="D1156" s="31" t="s">
        <v>163</v>
      </c>
      <c r="E1156" s="43" t="str">
        <f t="shared" si="74"/>
        <v/>
      </c>
      <c r="F1156" s="33" t="str">
        <f t="shared" si="73"/>
        <v/>
      </c>
      <c r="G1156" s="43"/>
      <c r="H1156" s="58" t="s">
        <v>961</v>
      </c>
      <c r="I1156" s="35" t="s">
        <v>735</v>
      </c>
      <c r="J1156" s="114" t="s">
        <v>159</v>
      </c>
      <c r="K1156" s="43"/>
      <c r="L1156" s="43"/>
      <c r="M1156" s="140"/>
      <c r="O1156" s="113"/>
    </row>
    <row r="1157" spans="1:53" ht="15.75" thickBot="1" x14ac:dyDescent="0.3">
      <c r="A1157" s="29" t="s">
        <v>159</v>
      </c>
      <c r="B1157" s="48"/>
      <c r="D1157" s="31" t="s">
        <v>166</v>
      </c>
      <c r="E1157" s="43" t="str">
        <f t="shared" si="74"/>
        <v/>
      </c>
      <c r="F1157" s="33" t="str">
        <f t="shared" si="73"/>
        <v/>
      </c>
      <c r="G1157" s="43"/>
      <c r="H1157" s="58" t="s">
        <v>2025</v>
      </c>
      <c r="J1157" s="114" t="s">
        <v>159</v>
      </c>
      <c r="K1157" s="43"/>
      <c r="L1157" s="43"/>
      <c r="M1157" s="140"/>
      <c r="O1157" s="113"/>
      <c r="Q1157" s="42"/>
      <c r="R1157" s="42"/>
      <c r="S1157" s="42"/>
      <c r="T1157" s="42"/>
      <c r="U1157" s="42"/>
      <c r="V1157" s="42"/>
      <c r="W1157" s="42"/>
      <c r="X1157" s="42"/>
      <c r="Y1157" s="42"/>
      <c r="Z1157" s="42"/>
      <c r="AA1157" s="42"/>
      <c r="AB1157" s="42"/>
      <c r="AC1157" s="42"/>
      <c r="AD1157" s="42"/>
      <c r="AE1157" s="42"/>
      <c r="AF1157" s="42"/>
      <c r="AG1157" s="42"/>
      <c r="AH1157" s="42"/>
      <c r="AI1157" s="42"/>
      <c r="AJ1157" s="42"/>
      <c r="AK1157" s="42"/>
      <c r="AL1157" s="42"/>
      <c r="AM1157" s="42"/>
      <c r="AN1157" s="42"/>
      <c r="AO1157" s="42"/>
      <c r="AP1157" s="42"/>
      <c r="AQ1157" s="42"/>
      <c r="AR1157" s="42"/>
      <c r="AS1157" s="42"/>
      <c r="AT1157" s="42"/>
      <c r="AU1157" s="42"/>
      <c r="AV1157" s="42"/>
      <c r="AW1157" s="42"/>
      <c r="AX1157" s="42"/>
      <c r="AY1157" s="42"/>
      <c r="AZ1157" s="42"/>
      <c r="BA1157" s="42"/>
    </row>
    <row r="1158" spans="1:53" s="42" customFormat="1" x14ac:dyDescent="0.25">
      <c r="A1158" s="23" t="s">
        <v>159</v>
      </c>
      <c r="B1158" s="50"/>
      <c r="C1158" s="115"/>
      <c r="D1158" s="31" t="s">
        <v>617</v>
      </c>
      <c r="E1158" s="43" t="str">
        <f t="shared" si="74"/>
        <v/>
      </c>
      <c r="F1158" s="33" t="str">
        <f t="shared" si="73"/>
        <v/>
      </c>
      <c r="G1158" s="43"/>
      <c r="H1158" s="45" t="s">
        <v>2026</v>
      </c>
      <c r="I1158" s="41"/>
      <c r="J1158" s="40" t="s">
        <v>159</v>
      </c>
      <c r="K1158" s="43"/>
      <c r="L1158" s="43"/>
      <c r="M1158" s="140"/>
      <c r="N1158" s="113"/>
      <c r="O1158" s="113"/>
    </row>
    <row r="1159" spans="1:53" s="42" customFormat="1" x14ac:dyDescent="0.25">
      <c r="A1159" s="23" t="s">
        <v>159</v>
      </c>
      <c r="B1159" s="37" t="s">
        <v>2027</v>
      </c>
      <c r="C1159" s="115"/>
      <c r="D1159" s="31" t="s">
        <v>168</v>
      </c>
      <c r="E1159" s="43" t="str">
        <f t="shared" si="74"/>
        <v/>
      </c>
      <c r="F1159" s="33" t="str">
        <f t="shared" ref="F1159:F1223" si="77">IF(K1159=0,"",K1159)</f>
        <v/>
      </c>
      <c r="G1159" s="43"/>
      <c r="H1159" s="46" t="s">
        <v>1745</v>
      </c>
      <c r="I1159" s="41"/>
      <c r="J1159" s="40" t="s">
        <v>159</v>
      </c>
      <c r="K1159" s="43"/>
      <c r="L1159" s="43"/>
      <c r="M1159" s="140"/>
      <c r="N1159" s="113"/>
      <c r="O1159" s="113"/>
      <c r="Q1159" s="24"/>
      <c r="R1159" s="24"/>
      <c r="S1159" s="24"/>
      <c r="T1159" s="24"/>
      <c r="U1159" s="24"/>
      <c r="V1159" s="24"/>
      <c r="W1159" s="24"/>
      <c r="X1159" s="24"/>
      <c r="Y1159" s="24"/>
      <c r="Z1159" s="24"/>
      <c r="AA1159" s="24"/>
      <c r="AB1159" s="24"/>
      <c r="AC1159" s="24"/>
      <c r="AD1159" s="24"/>
      <c r="AE1159" s="24"/>
      <c r="AF1159" s="24"/>
      <c r="AG1159" s="24"/>
      <c r="AH1159" s="24"/>
      <c r="AI1159" s="24"/>
      <c r="AJ1159" s="24"/>
      <c r="AK1159" s="24"/>
      <c r="AL1159" s="24"/>
      <c r="AM1159" s="24"/>
      <c r="AN1159" s="24"/>
      <c r="AO1159" s="24"/>
      <c r="AP1159" s="24"/>
      <c r="AQ1159" s="24"/>
      <c r="AR1159" s="24"/>
      <c r="AS1159" s="24"/>
      <c r="AT1159" s="24"/>
      <c r="AU1159" s="24"/>
      <c r="AV1159" s="24"/>
      <c r="AW1159" s="24"/>
      <c r="AX1159" s="24"/>
      <c r="AY1159" s="24"/>
      <c r="AZ1159" s="24"/>
      <c r="BA1159" s="24"/>
    </row>
    <row r="1160" spans="1:53" x14ac:dyDescent="0.25">
      <c r="A1160" s="29" t="s">
        <v>159</v>
      </c>
      <c r="B1160" s="51"/>
      <c r="D1160" s="31"/>
      <c r="E1160" s="43" t="str">
        <f t="shared" ref="E1160:E1224" si="78">IF(K1160&lt;=0,"",K1160*E$2)</f>
        <v/>
      </c>
      <c r="F1160" s="33" t="str">
        <f t="shared" si="77"/>
        <v/>
      </c>
      <c r="G1160" s="43"/>
      <c r="H1160" s="55" t="s">
        <v>241</v>
      </c>
      <c r="I1160" s="35" t="s">
        <v>242</v>
      </c>
      <c r="J1160" s="114" t="s">
        <v>159</v>
      </c>
      <c r="K1160" s="43"/>
      <c r="L1160" s="43"/>
      <c r="M1160" s="140"/>
      <c r="O1160" s="113"/>
    </row>
    <row r="1161" spans="1:53" ht="15.75" thickBot="1" x14ac:dyDescent="0.3">
      <c r="A1161" s="23" t="s">
        <v>73</v>
      </c>
      <c r="B1161" s="59" t="s">
        <v>2028</v>
      </c>
      <c r="D1161" s="31" t="s">
        <v>243</v>
      </c>
      <c r="E1161" s="43" t="str">
        <f t="shared" si="78"/>
        <v/>
      </c>
      <c r="F1161" s="33" t="str">
        <f t="shared" si="77"/>
        <v/>
      </c>
      <c r="G1161" s="43"/>
      <c r="H1161" s="55" t="s">
        <v>244</v>
      </c>
      <c r="I1161" s="35" t="s">
        <v>245</v>
      </c>
      <c r="J1161" s="114" t="s">
        <v>159</v>
      </c>
      <c r="K1161" s="43"/>
      <c r="L1161" s="43"/>
      <c r="M1161" s="140"/>
      <c r="O1161" s="113"/>
    </row>
    <row r="1162" spans="1:53" x14ac:dyDescent="0.25">
      <c r="A1162" s="23"/>
      <c r="B1162" s="48"/>
      <c r="D1162" s="31"/>
      <c r="E1162" s="43"/>
      <c r="G1162" s="43"/>
      <c r="H1162" s="124"/>
      <c r="K1162" s="43"/>
      <c r="L1162" s="43"/>
      <c r="M1162" s="140"/>
      <c r="O1162" s="113"/>
    </row>
    <row r="1163" spans="1:53" x14ac:dyDescent="0.25">
      <c r="A1163" s="29" t="s">
        <v>2029</v>
      </c>
      <c r="B1163" s="28" t="s">
        <v>2030</v>
      </c>
      <c r="C1163" s="1">
        <v>229</v>
      </c>
      <c r="D1163" s="48" t="s">
        <v>172</v>
      </c>
      <c r="E1163" s="43">
        <f t="shared" si="78"/>
        <v>214</v>
      </c>
      <c r="F1163" s="33">
        <f t="shared" si="77"/>
        <v>153</v>
      </c>
      <c r="G1163" s="43"/>
      <c r="H1163" s="33">
        <v>190</v>
      </c>
      <c r="I1163" s="35">
        <v>0.2</v>
      </c>
      <c r="J1163" s="33">
        <v>230</v>
      </c>
      <c r="K1163" s="43">
        <f t="shared" ref="K1163:K1183" si="79">H1163/1.24</f>
        <v>153</v>
      </c>
      <c r="L1163" s="43"/>
      <c r="M1163" s="140"/>
      <c r="O1163" s="113"/>
    </row>
    <row r="1164" spans="1:53" x14ac:dyDescent="0.25">
      <c r="A1164" s="29" t="s">
        <v>2031</v>
      </c>
      <c r="B1164" s="28" t="s">
        <v>2032</v>
      </c>
      <c r="C1164" s="1">
        <v>621</v>
      </c>
      <c r="D1164" s="48" t="s">
        <v>172</v>
      </c>
      <c r="E1164" s="43">
        <f t="shared" si="78"/>
        <v>581</v>
      </c>
      <c r="F1164" s="33">
        <f t="shared" si="77"/>
        <v>415</v>
      </c>
      <c r="G1164" s="43"/>
      <c r="H1164" s="33">
        <v>514</v>
      </c>
      <c r="I1164" s="35">
        <v>0.43</v>
      </c>
      <c r="J1164" s="33">
        <v>622</v>
      </c>
      <c r="K1164" s="43">
        <f t="shared" si="79"/>
        <v>415</v>
      </c>
      <c r="L1164" s="43"/>
      <c r="M1164" s="140"/>
      <c r="O1164" s="113"/>
    </row>
    <row r="1165" spans="1:53" x14ac:dyDescent="0.25">
      <c r="A1165" s="29" t="s">
        <v>2033</v>
      </c>
      <c r="B1165" s="28" t="s">
        <v>2034</v>
      </c>
      <c r="C1165" s="1">
        <v>390</v>
      </c>
      <c r="D1165" s="48" t="s">
        <v>172</v>
      </c>
      <c r="E1165" s="43">
        <f t="shared" si="78"/>
        <v>364</v>
      </c>
      <c r="F1165" s="33">
        <f t="shared" si="77"/>
        <v>260</v>
      </c>
      <c r="G1165" s="43"/>
      <c r="H1165" s="33">
        <v>323</v>
      </c>
      <c r="I1165" s="35">
        <v>0.59</v>
      </c>
      <c r="J1165" s="33">
        <v>391</v>
      </c>
      <c r="K1165" s="43">
        <f t="shared" si="79"/>
        <v>260</v>
      </c>
      <c r="L1165" s="43"/>
      <c r="M1165" s="140"/>
      <c r="O1165" s="113"/>
    </row>
    <row r="1166" spans="1:53" x14ac:dyDescent="0.25">
      <c r="A1166" s="29" t="s">
        <v>2035</v>
      </c>
      <c r="B1166" s="28" t="s">
        <v>2036</v>
      </c>
      <c r="C1166" s="1">
        <v>225</v>
      </c>
      <c r="D1166" s="48" t="s">
        <v>172</v>
      </c>
      <c r="E1166" s="43">
        <f t="shared" si="78"/>
        <v>210</v>
      </c>
      <c r="F1166" s="33">
        <f t="shared" si="77"/>
        <v>150</v>
      </c>
      <c r="G1166" s="43"/>
      <c r="H1166" s="33">
        <v>186</v>
      </c>
      <c r="I1166" s="35">
        <v>0.54</v>
      </c>
      <c r="J1166" s="33">
        <v>225</v>
      </c>
      <c r="K1166" s="43">
        <f t="shared" si="79"/>
        <v>150</v>
      </c>
      <c r="L1166" s="43"/>
      <c r="M1166" s="140"/>
      <c r="O1166" s="113"/>
    </row>
    <row r="1167" spans="1:53" x14ac:dyDescent="0.25">
      <c r="A1167" s="29" t="s">
        <v>2037</v>
      </c>
      <c r="B1167" s="28" t="s">
        <v>2038</v>
      </c>
      <c r="C1167" s="1">
        <v>326</v>
      </c>
      <c r="D1167" s="48" t="s">
        <v>172</v>
      </c>
      <c r="E1167" s="43">
        <f t="shared" si="78"/>
        <v>305</v>
      </c>
      <c r="F1167" s="33">
        <f t="shared" si="77"/>
        <v>218</v>
      </c>
      <c r="G1167" s="43"/>
      <c r="H1167" s="33">
        <v>270</v>
      </c>
      <c r="I1167" s="35">
        <v>0.69099999999999995</v>
      </c>
      <c r="J1167" s="33">
        <v>327</v>
      </c>
      <c r="K1167" s="43">
        <f t="shared" si="79"/>
        <v>218</v>
      </c>
      <c r="L1167" s="43"/>
      <c r="M1167" s="140"/>
      <c r="O1167" s="113"/>
    </row>
    <row r="1168" spans="1:53" x14ac:dyDescent="0.25">
      <c r="A1168" s="29" t="s">
        <v>2039</v>
      </c>
      <c r="B1168" s="28" t="s">
        <v>2040</v>
      </c>
      <c r="C1168" s="1">
        <v>356</v>
      </c>
      <c r="D1168" s="48" t="s">
        <v>172</v>
      </c>
      <c r="E1168" s="43">
        <f t="shared" si="78"/>
        <v>333</v>
      </c>
      <c r="F1168" s="33">
        <f t="shared" si="77"/>
        <v>238</v>
      </c>
      <c r="G1168" s="43"/>
      <c r="H1168" s="33">
        <v>295</v>
      </c>
      <c r="I1168" s="35">
        <v>0.61</v>
      </c>
      <c r="J1168" s="33">
        <v>357</v>
      </c>
      <c r="K1168" s="43">
        <f t="shared" si="79"/>
        <v>238</v>
      </c>
      <c r="L1168" s="43"/>
      <c r="M1168" s="140"/>
      <c r="O1168" s="113"/>
    </row>
    <row r="1169" spans="1:15" x14ac:dyDescent="0.25">
      <c r="A1169" s="29" t="s">
        <v>2041</v>
      </c>
      <c r="B1169" s="28" t="s">
        <v>2042</v>
      </c>
      <c r="C1169" s="1">
        <v>275</v>
      </c>
      <c r="D1169" s="48" t="s">
        <v>172</v>
      </c>
      <c r="E1169" s="43">
        <f t="shared" si="78"/>
        <v>258</v>
      </c>
      <c r="F1169" s="33">
        <f t="shared" si="77"/>
        <v>184</v>
      </c>
      <c r="G1169" s="43"/>
      <c r="H1169" s="33">
        <v>228</v>
      </c>
      <c r="I1169" s="35">
        <v>0.65</v>
      </c>
      <c r="J1169" s="33">
        <v>276</v>
      </c>
      <c r="K1169" s="43">
        <f t="shared" si="79"/>
        <v>184</v>
      </c>
      <c r="L1169" s="43"/>
      <c r="M1169" s="140"/>
      <c r="O1169" s="113"/>
    </row>
    <row r="1170" spans="1:15" x14ac:dyDescent="0.25">
      <c r="A1170" s="29" t="s">
        <v>2043</v>
      </c>
      <c r="B1170" s="28" t="s">
        <v>2044</v>
      </c>
      <c r="C1170" s="1">
        <v>354</v>
      </c>
      <c r="D1170" s="48" t="s">
        <v>172</v>
      </c>
      <c r="E1170" s="43">
        <f t="shared" si="78"/>
        <v>330</v>
      </c>
      <c r="F1170" s="33">
        <f t="shared" si="77"/>
        <v>236</v>
      </c>
      <c r="G1170" s="43"/>
      <c r="H1170" s="33">
        <v>293</v>
      </c>
      <c r="I1170" s="35">
        <v>0.83799999999999997</v>
      </c>
      <c r="J1170" s="33">
        <v>354</v>
      </c>
      <c r="K1170" s="43">
        <f t="shared" si="79"/>
        <v>236</v>
      </c>
      <c r="L1170" s="43"/>
      <c r="M1170" s="140"/>
      <c r="O1170" s="113"/>
    </row>
    <row r="1171" spans="1:15" x14ac:dyDescent="0.25">
      <c r="A1171" s="29" t="s">
        <v>2045</v>
      </c>
      <c r="B1171" s="28" t="s">
        <v>2046</v>
      </c>
      <c r="C1171" s="1">
        <v>367</v>
      </c>
      <c r="D1171" s="48" t="s">
        <v>172</v>
      </c>
      <c r="E1171" s="43">
        <f t="shared" si="78"/>
        <v>343</v>
      </c>
      <c r="F1171" s="33">
        <f t="shared" si="77"/>
        <v>245</v>
      </c>
      <c r="G1171" s="43"/>
      <c r="H1171" s="33">
        <v>304</v>
      </c>
      <c r="I1171" s="35">
        <v>0.89</v>
      </c>
      <c r="J1171" s="33">
        <v>368</v>
      </c>
      <c r="K1171" s="43">
        <f t="shared" si="79"/>
        <v>245</v>
      </c>
      <c r="L1171" s="43"/>
      <c r="M1171" s="140"/>
      <c r="O1171" s="113"/>
    </row>
    <row r="1172" spans="1:15" x14ac:dyDescent="0.25">
      <c r="A1172" s="29" t="s">
        <v>2047</v>
      </c>
      <c r="B1172" s="28" t="s">
        <v>2048</v>
      </c>
      <c r="C1172" s="1">
        <v>345</v>
      </c>
      <c r="D1172" s="48" t="s">
        <v>172</v>
      </c>
      <c r="E1172" s="43">
        <f t="shared" si="78"/>
        <v>323</v>
      </c>
      <c r="F1172" s="33">
        <f t="shared" si="77"/>
        <v>231</v>
      </c>
      <c r="G1172" s="43"/>
      <c r="H1172" s="33">
        <v>286</v>
      </c>
      <c r="I1172" s="35">
        <v>0.75</v>
      </c>
      <c r="J1172" s="33">
        <v>346</v>
      </c>
      <c r="K1172" s="43">
        <f t="shared" si="79"/>
        <v>231</v>
      </c>
      <c r="L1172" s="43"/>
      <c r="M1172" s="140"/>
      <c r="O1172" s="113"/>
    </row>
    <row r="1173" spans="1:15" x14ac:dyDescent="0.25">
      <c r="A1173" s="29" t="s">
        <v>2049</v>
      </c>
      <c r="B1173" s="28" t="s">
        <v>2050</v>
      </c>
      <c r="C1173" s="1">
        <v>382</v>
      </c>
      <c r="D1173" s="48" t="s">
        <v>172</v>
      </c>
      <c r="E1173" s="43">
        <f t="shared" si="78"/>
        <v>357</v>
      </c>
      <c r="F1173" s="33">
        <f t="shared" si="77"/>
        <v>255</v>
      </c>
      <c r="G1173" s="43"/>
      <c r="H1173" s="33">
        <v>316</v>
      </c>
      <c r="I1173" s="35">
        <v>0.98599999999999999</v>
      </c>
      <c r="J1173" s="33">
        <v>382</v>
      </c>
      <c r="K1173" s="43">
        <f t="shared" si="79"/>
        <v>255</v>
      </c>
      <c r="L1173" s="43"/>
      <c r="M1173" s="140"/>
      <c r="O1173" s="113"/>
    </row>
    <row r="1174" spans="1:15" x14ac:dyDescent="0.25">
      <c r="A1174" s="29" t="s">
        <v>2051</v>
      </c>
      <c r="B1174" s="28" t="s">
        <v>2052</v>
      </c>
      <c r="C1174" s="1">
        <v>375</v>
      </c>
      <c r="D1174" s="48" t="s">
        <v>172</v>
      </c>
      <c r="E1174" s="43">
        <f t="shared" si="78"/>
        <v>350</v>
      </c>
      <c r="F1174" s="33">
        <f t="shared" si="77"/>
        <v>250</v>
      </c>
      <c r="G1174" s="43"/>
      <c r="H1174" s="33">
        <v>310</v>
      </c>
      <c r="I1174" s="35">
        <v>0.87</v>
      </c>
      <c r="J1174" s="33">
        <v>375</v>
      </c>
      <c r="K1174" s="43">
        <f t="shared" si="79"/>
        <v>250</v>
      </c>
      <c r="L1174" s="43"/>
      <c r="M1174" s="140"/>
      <c r="O1174" s="113"/>
    </row>
    <row r="1175" spans="1:15" x14ac:dyDescent="0.25">
      <c r="A1175" s="29" t="s">
        <v>2053</v>
      </c>
      <c r="B1175" s="28" t="s">
        <v>2054</v>
      </c>
      <c r="C1175" s="1">
        <v>399</v>
      </c>
      <c r="D1175" s="48" t="s">
        <v>172</v>
      </c>
      <c r="E1175" s="43">
        <f t="shared" si="78"/>
        <v>372</v>
      </c>
      <c r="F1175" s="33">
        <f t="shared" si="77"/>
        <v>266</v>
      </c>
      <c r="G1175" s="43"/>
      <c r="H1175" s="33">
        <v>330</v>
      </c>
      <c r="I1175" s="35">
        <v>1.1339999999999999</v>
      </c>
      <c r="J1175" s="33">
        <v>399</v>
      </c>
      <c r="K1175" s="43">
        <f t="shared" si="79"/>
        <v>266</v>
      </c>
      <c r="L1175" s="43"/>
      <c r="M1175" s="140"/>
      <c r="O1175" s="113"/>
    </row>
    <row r="1176" spans="1:15" x14ac:dyDescent="0.25">
      <c r="A1176" s="29" t="s">
        <v>2055</v>
      </c>
      <c r="B1176" s="28" t="s">
        <v>2056</v>
      </c>
      <c r="C1176" s="1">
        <v>616</v>
      </c>
      <c r="D1176" s="48" t="s">
        <v>172</v>
      </c>
      <c r="E1176" s="43">
        <f t="shared" si="78"/>
        <v>575</v>
      </c>
      <c r="F1176" s="33">
        <f t="shared" si="77"/>
        <v>411</v>
      </c>
      <c r="G1176" s="43"/>
      <c r="H1176" s="33">
        <v>510</v>
      </c>
      <c r="I1176" s="35">
        <v>1.38</v>
      </c>
      <c r="J1176" s="33">
        <v>617</v>
      </c>
      <c r="K1176" s="43">
        <f t="shared" si="79"/>
        <v>411</v>
      </c>
      <c r="L1176" s="43"/>
      <c r="M1176" s="140"/>
      <c r="O1176" s="113"/>
    </row>
    <row r="1177" spans="1:15" x14ac:dyDescent="0.25">
      <c r="A1177" s="29" t="s">
        <v>2057</v>
      </c>
      <c r="B1177" s="28" t="s">
        <v>2058</v>
      </c>
      <c r="C1177" s="1">
        <v>485</v>
      </c>
      <c r="D1177" s="48" t="s">
        <v>172</v>
      </c>
      <c r="E1177" s="43">
        <f t="shared" si="78"/>
        <v>452</v>
      </c>
      <c r="F1177" s="33">
        <f t="shared" si="77"/>
        <v>323</v>
      </c>
      <c r="G1177" s="43"/>
      <c r="H1177" s="33">
        <v>401</v>
      </c>
      <c r="I1177" s="35">
        <v>1.1299999999999999</v>
      </c>
      <c r="J1177" s="33">
        <v>485</v>
      </c>
      <c r="K1177" s="43">
        <f t="shared" si="79"/>
        <v>323</v>
      </c>
      <c r="L1177" s="43"/>
      <c r="M1177" s="140"/>
      <c r="O1177" s="113"/>
    </row>
    <row r="1178" spans="1:15" x14ac:dyDescent="0.25">
      <c r="A1178" s="29" t="s">
        <v>2059</v>
      </c>
      <c r="B1178" s="28" t="s">
        <v>2060</v>
      </c>
      <c r="C1178" s="1">
        <v>575</v>
      </c>
      <c r="D1178" s="48" t="s">
        <v>172</v>
      </c>
      <c r="E1178" s="43">
        <f t="shared" si="78"/>
        <v>538</v>
      </c>
      <c r="F1178" s="33">
        <f t="shared" si="77"/>
        <v>384</v>
      </c>
      <c r="G1178" s="43"/>
      <c r="H1178" s="33">
        <v>476</v>
      </c>
      <c r="I1178" s="35">
        <v>1.48</v>
      </c>
      <c r="J1178" s="33">
        <v>576</v>
      </c>
      <c r="K1178" s="43">
        <f t="shared" si="79"/>
        <v>384</v>
      </c>
      <c r="L1178" s="43"/>
      <c r="M1178" s="140"/>
      <c r="O1178" s="113"/>
    </row>
    <row r="1179" spans="1:15" x14ac:dyDescent="0.25">
      <c r="A1179" s="29" t="s">
        <v>2061</v>
      </c>
      <c r="B1179" s="28" t="s">
        <v>2062</v>
      </c>
      <c r="C1179" s="1">
        <v>781</v>
      </c>
      <c r="D1179" s="48" t="s">
        <v>172</v>
      </c>
      <c r="E1179" s="43">
        <f t="shared" si="78"/>
        <v>729</v>
      </c>
      <c r="F1179" s="33">
        <f t="shared" si="77"/>
        <v>521</v>
      </c>
      <c r="G1179" s="43"/>
      <c r="H1179" s="33">
        <v>646</v>
      </c>
      <c r="I1179" s="35">
        <v>1.78</v>
      </c>
      <c r="J1179" s="33">
        <v>781</v>
      </c>
      <c r="K1179" s="43">
        <f t="shared" si="79"/>
        <v>521</v>
      </c>
      <c r="L1179" s="43"/>
      <c r="M1179" s="140"/>
      <c r="O1179" s="113"/>
    </row>
    <row r="1180" spans="1:15" x14ac:dyDescent="0.25">
      <c r="A1180" s="29" t="s">
        <v>2063</v>
      </c>
      <c r="B1180" s="28" t="s">
        <v>2064</v>
      </c>
      <c r="C1180" s="1">
        <v>632</v>
      </c>
      <c r="D1180" s="48" t="s">
        <v>172</v>
      </c>
      <c r="E1180" s="43">
        <f t="shared" si="78"/>
        <v>591</v>
      </c>
      <c r="F1180" s="33">
        <f t="shared" si="77"/>
        <v>422</v>
      </c>
      <c r="G1180" s="43"/>
      <c r="H1180" s="33">
        <v>523</v>
      </c>
      <c r="I1180" s="35">
        <v>1.95</v>
      </c>
      <c r="J1180" s="33">
        <v>633</v>
      </c>
      <c r="K1180" s="43">
        <f t="shared" si="79"/>
        <v>422</v>
      </c>
      <c r="L1180" s="43"/>
      <c r="M1180" s="140"/>
      <c r="O1180" s="113"/>
    </row>
    <row r="1181" spans="1:15" x14ac:dyDescent="0.25">
      <c r="A1181" s="29" t="s">
        <v>2065</v>
      </c>
      <c r="B1181" s="28" t="s">
        <v>2066</v>
      </c>
      <c r="C1181" s="1">
        <v>855</v>
      </c>
      <c r="D1181" s="48" t="s">
        <v>172</v>
      </c>
      <c r="E1181" s="43">
        <f t="shared" si="78"/>
        <v>798</v>
      </c>
      <c r="F1181" s="33">
        <f t="shared" si="77"/>
        <v>570</v>
      </c>
      <c r="G1181" s="43"/>
      <c r="H1181" s="33">
        <v>707</v>
      </c>
      <c r="I1181" s="35">
        <v>2.37</v>
      </c>
      <c r="J1181" s="33">
        <v>855</v>
      </c>
      <c r="K1181" s="43">
        <f t="shared" si="79"/>
        <v>570</v>
      </c>
      <c r="L1181" s="43"/>
      <c r="M1181" s="140"/>
      <c r="O1181" s="113"/>
    </row>
    <row r="1182" spans="1:15" x14ac:dyDescent="0.25">
      <c r="A1182" s="29" t="s">
        <v>2067</v>
      </c>
      <c r="B1182" s="28" t="s">
        <v>2068</v>
      </c>
      <c r="C1182" s="1">
        <v>1011</v>
      </c>
      <c r="D1182" s="48" t="s">
        <v>172</v>
      </c>
      <c r="E1182" s="43">
        <f t="shared" si="78"/>
        <v>944</v>
      </c>
      <c r="F1182" s="33">
        <f t="shared" si="77"/>
        <v>674</v>
      </c>
      <c r="G1182" s="43"/>
      <c r="H1182" s="33">
        <v>836</v>
      </c>
      <c r="I1182" s="35">
        <v>2.88</v>
      </c>
      <c r="J1182" s="33">
        <v>1011</v>
      </c>
      <c r="K1182" s="43">
        <f t="shared" si="79"/>
        <v>674</v>
      </c>
      <c r="L1182" s="43"/>
      <c r="M1182" s="140"/>
      <c r="O1182" s="113"/>
    </row>
    <row r="1183" spans="1:15" x14ac:dyDescent="0.25">
      <c r="A1183" s="29" t="s">
        <v>2069</v>
      </c>
      <c r="B1183" s="28" t="s">
        <v>2070</v>
      </c>
      <c r="C1183" s="1">
        <v>1312</v>
      </c>
      <c r="D1183" s="48" t="s">
        <v>172</v>
      </c>
      <c r="E1183" s="43">
        <f t="shared" si="78"/>
        <v>1225</v>
      </c>
      <c r="F1183" s="33">
        <f t="shared" si="77"/>
        <v>875</v>
      </c>
      <c r="G1183" s="43"/>
      <c r="H1183" s="33">
        <v>1085</v>
      </c>
      <c r="I1183" s="35">
        <v>3.65</v>
      </c>
      <c r="J1183" s="33">
        <v>1313</v>
      </c>
      <c r="K1183" s="43">
        <f t="shared" si="79"/>
        <v>875</v>
      </c>
      <c r="L1183" s="43"/>
      <c r="M1183" s="140"/>
      <c r="O1183" s="113"/>
    </row>
    <row r="1184" spans="1:15" x14ac:dyDescent="0.25">
      <c r="A1184" s="29" t="s">
        <v>159</v>
      </c>
      <c r="B1184" s="48"/>
      <c r="E1184" s="43" t="str">
        <f t="shared" si="78"/>
        <v/>
      </c>
      <c r="F1184" s="33" t="str">
        <f t="shared" si="77"/>
        <v/>
      </c>
      <c r="G1184" s="43"/>
      <c r="H1184" s="56"/>
      <c r="J1184" s="114" t="s">
        <v>159</v>
      </c>
      <c r="K1184" s="43"/>
      <c r="L1184" s="43"/>
      <c r="M1184" s="140"/>
      <c r="O1184" s="113"/>
    </row>
    <row r="1185" spans="1:15" x14ac:dyDescent="0.25">
      <c r="A1185" s="29" t="s">
        <v>159</v>
      </c>
      <c r="B1185" s="48"/>
      <c r="D1185" s="31" t="s">
        <v>160</v>
      </c>
      <c r="E1185" s="43" t="str">
        <f t="shared" si="78"/>
        <v/>
      </c>
      <c r="F1185" s="33" t="str">
        <f t="shared" si="77"/>
        <v/>
      </c>
      <c r="G1185" s="43"/>
      <c r="H1185" s="62" t="s">
        <v>2071</v>
      </c>
      <c r="J1185" s="114" t="s">
        <v>159</v>
      </c>
      <c r="K1185" s="43"/>
      <c r="L1185" s="43"/>
      <c r="M1185" s="140"/>
      <c r="O1185" s="113"/>
    </row>
    <row r="1186" spans="1:15" x14ac:dyDescent="0.25">
      <c r="A1186" s="29" t="s">
        <v>159</v>
      </c>
      <c r="B1186" s="48"/>
      <c r="D1186" s="31" t="s">
        <v>2072</v>
      </c>
      <c r="E1186" s="43" t="str">
        <f t="shared" si="78"/>
        <v/>
      </c>
      <c r="F1186" s="33" t="str">
        <f t="shared" si="77"/>
        <v/>
      </c>
      <c r="G1186" s="43"/>
      <c r="H1186" s="70" t="s">
        <v>2073</v>
      </c>
      <c r="J1186" s="114" t="s">
        <v>159</v>
      </c>
      <c r="K1186" s="43"/>
      <c r="L1186" s="43"/>
      <c r="M1186" s="140"/>
      <c r="O1186" s="113"/>
    </row>
    <row r="1187" spans="1:15" ht="15.75" thickBot="1" x14ac:dyDescent="0.3">
      <c r="A1187" s="29" t="s">
        <v>159</v>
      </c>
      <c r="B1187" s="48"/>
      <c r="D1187" s="31" t="s">
        <v>166</v>
      </c>
      <c r="E1187" s="43" t="str">
        <f t="shared" si="78"/>
        <v/>
      </c>
      <c r="F1187" s="33" t="str">
        <f t="shared" si="77"/>
        <v/>
      </c>
      <c r="G1187" s="43"/>
      <c r="H1187" s="58" t="s">
        <v>2074</v>
      </c>
      <c r="J1187" s="114" t="s">
        <v>159</v>
      </c>
      <c r="K1187" s="43"/>
      <c r="L1187" s="43"/>
      <c r="M1187" s="140"/>
      <c r="O1187" s="113"/>
    </row>
    <row r="1188" spans="1:15" x14ac:dyDescent="0.25">
      <c r="A1188" s="29" t="s">
        <v>159</v>
      </c>
      <c r="B1188" s="50"/>
      <c r="D1188" s="31" t="s">
        <v>617</v>
      </c>
      <c r="E1188" s="43" t="str">
        <f t="shared" si="78"/>
        <v/>
      </c>
      <c r="F1188" s="33" t="str">
        <f t="shared" si="77"/>
        <v/>
      </c>
      <c r="G1188" s="43"/>
      <c r="H1188" s="45" t="s">
        <v>1131</v>
      </c>
      <c r="J1188" s="114" t="s">
        <v>159</v>
      </c>
      <c r="K1188" s="43"/>
      <c r="L1188" s="43"/>
      <c r="M1188" s="140"/>
      <c r="O1188" s="113"/>
    </row>
    <row r="1189" spans="1:15" x14ac:dyDescent="0.25">
      <c r="A1189" s="29" t="s">
        <v>159</v>
      </c>
      <c r="B1189" s="37" t="s">
        <v>2075</v>
      </c>
      <c r="D1189" s="31" t="s">
        <v>168</v>
      </c>
      <c r="E1189" s="43" t="str">
        <f t="shared" si="78"/>
        <v/>
      </c>
      <c r="F1189" s="33" t="str">
        <f t="shared" si="77"/>
        <v/>
      </c>
      <c r="G1189" s="43"/>
      <c r="H1189" s="46" t="s">
        <v>2076</v>
      </c>
      <c r="J1189" s="114" t="s">
        <v>159</v>
      </c>
      <c r="K1189" s="43"/>
      <c r="L1189" s="43"/>
      <c r="M1189" s="140"/>
      <c r="O1189" s="113"/>
    </row>
    <row r="1190" spans="1:15" x14ac:dyDescent="0.25">
      <c r="A1190" s="29" t="s">
        <v>159</v>
      </c>
      <c r="B1190" s="48" t="s">
        <v>2077</v>
      </c>
      <c r="D1190" s="31"/>
      <c r="E1190" s="43" t="str">
        <f t="shared" si="78"/>
        <v/>
      </c>
      <c r="F1190" s="33" t="str">
        <f t="shared" si="77"/>
        <v/>
      </c>
      <c r="G1190" s="43"/>
      <c r="H1190" s="55" t="s">
        <v>241</v>
      </c>
      <c r="I1190" s="35" t="s">
        <v>242</v>
      </c>
      <c r="J1190" s="114" t="s">
        <v>159</v>
      </c>
      <c r="K1190" s="43"/>
      <c r="L1190" s="43"/>
      <c r="M1190" s="140"/>
      <c r="O1190" s="113"/>
    </row>
    <row r="1191" spans="1:15" x14ac:dyDescent="0.25">
      <c r="A1191" s="23" t="s">
        <v>73</v>
      </c>
      <c r="B1191" s="38" t="s">
        <v>2078</v>
      </c>
      <c r="D1191" s="31" t="s">
        <v>243</v>
      </c>
      <c r="E1191" s="43" t="str">
        <f t="shared" si="78"/>
        <v/>
      </c>
      <c r="F1191" s="33" t="str">
        <f t="shared" si="77"/>
        <v/>
      </c>
      <c r="G1191" s="43"/>
      <c r="H1191" s="55" t="s">
        <v>244</v>
      </c>
      <c r="I1191" s="35" t="s">
        <v>245</v>
      </c>
      <c r="J1191" s="114" t="s">
        <v>159</v>
      </c>
      <c r="K1191" s="43"/>
      <c r="L1191" s="43"/>
      <c r="M1191" s="140"/>
      <c r="O1191" s="113"/>
    </row>
    <row r="1192" spans="1:15" x14ac:dyDescent="0.25">
      <c r="A1192" s="29" t="s">
        <v>2079</v>
      </c>
      <c r="B1192" s="28" t="s">
        <v>2080</v>
      </c>
      <c r="C1192" s="1">
        <v>7346</v>
      </c>
      <c r="D1192" s="48" t="s">
        <v>172</v>
      </c>
      <c r="E1192" s="43">
        <f t="shared" si="78"/>
        <v>6857</v>
      </c>
      <c r="F1192" s="33">
        <f t="shared" si="77"/>
        <v>4898</v>
      </c>
      <c r="G1192" s="43"/>
      <c r="H1192" s="33">
        <v>6073</v>
      </c>
      <c r="I1192" s="35">
        <v>11</v>
      </c>
      <c r="J1192" s="114">
        <v>7346</v>
      </c>
      <c r="K1192" s="43">
        <f t="shared" ref="K1192:K1217" si="80">H1192/1.24</f>
        <v>4898</v>
      </c>
      <c r="L1192" s="43"/>
      <c r="M1192" s="140"/>
      <c r="O1192" s="113"/>
    </row>
    <row r="1193" spans="1:15" x14ac:dyDescent="0.25">
      <c r="A1193" s="29" t="s">
        <v>2081</v>
      </c>
      <c r="B1193" s="28" t="s">
        <v>2082</v>
      </c>
      <c r="C1193" s="1">
        <v>6515</v>
      </c>
      <c r="D1193" s="48" t="s">
        <v>172</v>
      </c>
      <c r="E1193" s="43">
        <f t="shared" si="78"/>
        <v>6082</v>
      </c>
      <c r="F1193" s="33">
        <f t="shared" si="77"/>
        <v>4344</v>
      </c>
      <c r="G1193" s="43"/>
      <c r="H1193" s="33">
        <v>5386</v>
      </c>
      <c r="I1193" s="35">
        <v>5.08</v>
      </c>
      <c r="J1193" s="114">
        <v>6515</v>
      </c>
      <c r="K1193" s="43">
        <f t="shared" si="80"/>
        <v>4344</v>
      </c>
      <c r="L1193" s="43"/>
      <c r="M1193" s="140"/>
      <c r="O1193" s="113"/>
    </row>
    <row r="1194" spans="1:15" x14ac:dyDescent="0.25">
      <c r="A1194" s="29" t="s">
        <v>2083</v>
      </c>
      <c r="B1194" s="28" t="s">
        <v>2084</v>
      </c>
      <c r="C1194" s="1">
        <v>4328</v>
      </c>
      <c r="D1194" s="48" t="s">
        <v>172</v>
      </c>
      <c r="E1194" s="43">
        <f t="shared" si="78"/>
        <v>4039</v>
      </c>
      <c r="F1194" s="33">
        <f t="shared" si="77"/>
        <v>2885</v>
      </c>
      <c r="G1194" s="43"/>
      <c r="H1194" s="33">
        <v>3578</v>
      </c>
      <c r="I1194" s="35">
        <v>4.16</v>
      </c>
      <c r="J1194" s="33">
        <v>4328</v>
      </c>
      <c r="K1194" s="43">
        <f t="shared" si="80"/>
        <v>2885</v>
      </c>
      <c r="L1194" s="43"/>
      <c r="M1194" s="140"/>
      <c r="O1194" s="113"/>
    </row>
    <row r="1195" spans="1:15" x14ac:dyDescent="0.25">
      <c r="A1195" s="29" t="s">
        <v>2085</v>
      </c>
      <c r="B1195" s="28" t="s">
        <v>2086</v>
      </c>
      <c r="C1195" s="1">
        <v>1379</v>
      </c>
      <c r="D1195" s="48" t="s">
        <v>172</v>
      </c>
      <c r="E1195" s="43">
        <f t="shared" si="78"/>
        <v>1287</v>
      </c>
      <c r="F1195" s="33">
        <f t="shared" si="77"/>
        <v>919</v>
      </c>
      <c r="G1195" s="43"/>
      <c r="H1195" s="33">
        <v>1140</v>
      </c>
      <c r="I1195" s="35">
        <v>1.99</v>
      </c>
      <c r="J1195" s="33">
        <v>1379</v>
      </c>
      <c r="K1195" s="43">
        <f t="shared" si="80"/>
        <v>919</v>
      </c>
      <c r="L1195" s="43"/>
      <c r="M1195" s="140"/>
      <c r="O1195" s="113"/>
    </row>
    <row r="1196" spans="1:15" x14ac:dyDescent="0.25">
      <c r="A1196" s="29" t="s">
        <v>2087</v>
      </c>
      <c r="B1196" s="28" t="s">
        <v>2088</v>
      </c>
      <c r="C1196" s="1">
        <v>2245</v>
      </c>
      <c r="D1196" s="48" t="s">
        <v>172</v>
      </c>
      <c r="E1196" s="43">
        <f t="shared" si="78"/>
        <v>2096</v>
      </c>
      <c r="F1196" s="33">
        <f t="shared" si="77"/>
        <v>1497</v>
      </c>
      <c r="G1196" s="43"/>
      <c r="H1196" s="33">
        <v>1856</v>
      </c>
      <c r="I1196" s="35">
        <v>3.3</v>
      </c>
      <c r="J1196" s="33">
        <v>2245</v>
      </c>
      <c r="K1196" s="43">
        <f t="shared" si="80"/>
        <v>1497</v>
      </c>
      <c r="L1196" s="43"/>
      <c r="M1196" s="140"/>
      <c r="O1196" s="113"/>
    </row>
    <row r="1197" spans="1:15" x14ac:dyDescent="0.25">
      <c r="A1197" s="29" t="s">
        <v>2089</v>
      </c>
      <c r="B1197" s="28" t="s">
        <v>2090</v>
      </c>
      <c r="C1197" s="1">
        <v>6229</v>
      </c>
      <c r="D1197" s="48" t="s">
        <v>172</v>
      </c>
      <c r="E1197" s="43">
        <f t="shared" si="78"/>
        <v>5814</v>
      </c>
      <c r="F1197" s="33">
        <f t="shared" si="77"/>
        <v>4153</v>
      </c>
      <c r="G1197" s="43"/>
      <c r="H1197" s="33">
        <v>5150</v>
      </c>
      <c r="I1197" s="35">
        <v>5.07</v>
      </c>
      <c r="J1197" s="33">
        <v>6230</v>
      </c>
      <c r="K1197" s="43">
        <f t="shared" si="80"/>
        <v>4153</v>
      </c>
      <c r="L1197" s="43"/>
      <c r="M1197" s="140"/>
      <c r="O1197" s="113"/>
    </row>
    <row r="1198" spans="1:15" x14ac:dyDescent="0.25">
      <c r="A1198" s="29" t="s">
        <v>2091</v>
      </c>
      <c r="B1198" s="28" t="s">
        <v>2092</v>
      </c>
      <c r="C1198" s="1">
        <v>3462</v>
      </c>
      <c r="D1198" s="48" t="s">
        <v>172</v>
      </c>
      <c r="E1198" s="43">
        <f t="shared" si="78"/>
        <v>3231</v>
      </c>
      <c r="F1198" s="33">
        <f t="shared" si="77"/>
        <v>2308</v>
      </c>
      <c r="G1198" s="43"/>
      <c r="H1198" s="33">
        <v>2862</v>
      </c>
      <c r="I1198" s="35">
        <v>3.7</v>
      </c>
      <c r="J1198" s="33">
        <v>3462</v>
      </c>
      <c r="K1198" s="43">
        <f t="shared" si="80"/>
        <v>2308</v>
      </c>
      <c r="L1198" s="43"/>
      <c r="M1198" s="140"/>
      <c r="O1198" s="113"/>
    </row>
    <row r="1199" spans="1:15" x14ac:dyDescent="0.25">
      <c r="A1199" s="29" t="s">
        <v>2093</v>
      </c>
      <c r="B1199" s="28" t="s">
        <v>2094</v>
      </c>
      <c r="C1199" s="1">
        <v>7939</v>
      </c>
      <c r="D1199" s="48" t="s">
        <v>172</v>
      </c>
      <c r="E1199" s="43">
        <f t="shared" si="78"/>
        <v>7410</v>
      </c>
      <c r="F1199" s="33">
        <f t="shared" si="77"/>
        <v>5293</v>
      </c>
      <c r="G1199" s="43"/>
      <c r="H1199" s="33">
        <v>6563</v>
      </c>
      <c r="I1199" s="35">
        <v>7.5</v>
      </c>
      <c r="J1199" s="33">
        <v>7939</v>
      </c>
      <c r="K1199" s="43">
        <f t="shared" si="80"/>
        <v>5293</v>
      </c>
      <c r="L1199" s="43"/>
      <c r="M1199" s="140"/>
      <c r="O1199" s="113"/>
    </row>
    <row r="1200" spans="1:15" x14ac:dyDescent="0.25">
      <c r="A1200" s="29" t="s">
        <v>2095</v>
      </c>
      <c r="B1200" s="28" t="s">
        <v>2096</v>
      </c>
      <c r="C1200" s="1">
        <v>6285</v>
      </c>
      <c r="D1200" s="48" t="s">
        <v>172</v>
      </c>
      <c r="E1200" s="43">
        <f t="shared" si="78"/>
        <v>5866</v>
      </c>
      <c r="F1200" s="33">
        <f t="shared" si="77"/>
        <v>4190</v>
      </c>
      <c r="G1200" s="43"/>
      <c r="H1200" s="33">
        <v>5196</v>
      </c>
      <c r="I1200" s="35">
        <v>6.01</v>
      </c>
      <c r="J1200" s="33">
        <v>6285</v>
      </c>
      <c r="K1200" s="43">
        <f t="shared" si="80"/>
        <v>4190</v>
      </c>
      <c r="L1200" s="43"/>
      <c r="M1200" s="140"/>
      <c r="O1200" s="113"/>
    </row>
    <row r="1201" spans="1:15" x14ac:dyDescent="0.25">
      <c r="A1201" s="29" t="s">
        <v>2097</v>
      </c>
      <c r="B1201" s="28" t="s">
        <v>2098</v>
      </c>
      <c r="C1201" s="1">
        <v>8651</v>
      </c>
      <c r="D1201" s="48" t="s">
        <v>172</v>
      </c>
      <c r="E1201" s="43">
        <f t="shared" si="78"/>
        <v>8075</v>
      </c>
      <c r="F1201" s="33">
        <f t="shared" si="77"/>
        <v>5768</v>
      </c>
      <c r="G1201" s="43"/>
      <c r="H1201" s="33">
        <v>7152</v>
      </c>
      <c r="I1201" s="35">
        <v>12</v>
      </c>
      <c r="J1201" s="33">
        <v>8652</v>
      </c>
      <c r="K1201" s="43">
        <f t="shared" si="80"/>
        <v>5768</v>
      </c>
      <c r="L1201" s="43"/>
      <c r="M1201" s="140"/>
      <c r="O1201" s="113"/>
    </row>
    <row r="1202" spans="1:15" x14ac:dyDescent="0.25">
      <c r="A1202" s="29" t="s">
        <v>2099</v>
      </c>
      <c r="B1202" s="28" t="s">
        <v>2100</v>
      </c>
      <c r="C1202" s="1">
        <f>6936*2</f>
        <v>13872</v>
      </c>
      <c r="D1202" s="48" t="s">
        <v>172</v>
      </c>
      <c r="E1202" s="43">
        <f t="shared" si="78"/>
        <v>6474</v>
      </c>
      <c r="F1202" s="33">
        <f t="shared" si="77"/>
        <v>4624</v>
      </c>
      <c r="G1202" s="43"/>
      <c r="H1202" s="33">
        <v>5734</v>
      </c>
      <c r="I1202" s="35">
        <v>7.86</v>
      </c>
      <c r="J1202" s="33">
        <v>6936</v>
      </c>
      <c r="K1202" s="43">
        <f t="shared" si="80"/>
        <v>4624</v>
      </c>
      <c r="L1202" s="43"/>
      <c r="M1202" s="140"/>
      <c r="O1202" s="113"/>
    </row>
    <row r="1203" spans="1:15" x14ac:dyDescent="0.25">
      <c r="A1203" s="29" t="s">
        <v>2101</v>
      </c>
      <c r="B1203" s="28" t="s">
        <v>2102</v>
      </c>
      <c r="C1203" s="1">
        <v>8576</v>
      </c>
      <c r="D1203" s="48" t="s">
        <v>172</v>
      </c>
      <c r="E1203" s="43">
        <f t="shared" si="78"/>
        <v>8005</v>
      </c>
      <c r="F1203" s="33">
        <f t="shared" si="77"/>
        <v>5718</v>
      </c>
      <c r="G1203" s="43"/>
      <c r="H1203" s="33">
        <v>7090</v>
      </c>
      <c r="I1203" s="35">
        <v>9.85</v>
      </c>
      <c r="J1203" s="33">
        <v>8577</v>
      </c>
      <c r="K1203" s="43">
        <f t="shared" si="80"/>
        <v>5718</v>
      </c>
      <c r="L1203" s="43"/>
      <c r="M1203" s="140"/>
      <c r="O1203" s="113"/>
    </row>
    <row r="1204" spans="1:15" x14ac:dyDescent="0.25">
      <c r="A1204" s="29" t="s">
        <v>2103</v>
      </c>
      <c r="B1204" s="28" t="s">
        <v>2104</v>
      </c>
      <c r="C1204" s="1">
        <v>9111</v>
      </c>
      <c r="D1204" s="48" t="s">
        <v>172</v>
      </c>
      <c r="E1204" s="43">
        <f t="shared" si="78"/>
        <v>8504</v>
      </c>
      <c r="F1204" s="33">
        <f t="shared" si="77"/>
        <v>6074</v>
      </c>
      <c r="G1204" s="43"/>
      <c r="H1204" s="33">
        <v>7532</v>
      </c>
      <c r="I1204" s="35">
        <v>13</v>
      </c>
      <c r="J1204" s="33">
        <v>9111</v>
      </c>
      <c r="K1204" s="43">
        <f t="shared" si="80"/>
        <v>6074</v>
      </c>
      <c r="L1204" s="43"/>
      <c r="M1204" s="140"/>
      <c r="O1204" s="113"/>
    </row>
    <row r="1205" spans="1:15" x14ac:dyDescent="0.25">
      <c r="A1205" s="29" t="s">
        <v>2105</v>
      </c>
      <c r="B1205" s="28" t="s">
        <v>2106</v>
      </c>
      <c r="C1205" s="1">
        <v>8921</v>
      </c>
      <c r="D1205" s="48" t="s">
        <v>172</v>
      </c>
      <c r="E1205" s="43">
        <f t="shared" si="78"/>
        <v>8327</v>
      </c>
      <c r="F1205" s="33">
        <f t="shared" si="77"/>
        <v>5948</v>
      </c>
      <c r="G1205" s="43"/>
      <c r="H1205" s="33">
        <v>7375</v>
      </c>
      <c r="I1205" s="35">
        <v>11.1</v>
      </c>
      <c r="J1205" s="33">
        <v>8921</v>
      </c>
      <c r="K1205" s="43">
        <f t="shared" si="80"/>
        <v>5948</v>
      </c>
      <c r="L1205" s="43"/>
      <c r="M1205" s="140"/>
      <c r="O1205" s="113"/>
    </row>
    <row r="1206" spans="1:15" x14ac:dyDescent="0.25">
      <c r="A1206" s="29" t="s">
        <v>2107</v>
      </c>
      <c r="B1206" s="28" t="s">
        <v>2108</v>
      </c>
      <c r="C1206" s="1">
        <v>10334</v>
      </c>
      <c r="D1206" s="48" t="s">
        <v>172</v>
      </c>
      <c r="E1206" s="43">
        <f t="shared" si="78"/>
        <v>9646</v>
      </c>
      <c r="F1206" s="33">
        <f t="shared" si="77"/>
        <v>6890</v>
      </c>
      <c r="G1206" s="43"/>
      <c r="H1206" s="33">
        <v>8543</v>
      </c>
      <c r="I1206" s="35">
        <v>13.1</v>
      </c>
      <c r="J1206" s="33">
        <v>10334</v>
      </c>
      <c r="K1206" s="43">
        <f t="shared" si="80"/>
        <v>6890</v>
      </c>
      <c r="L1206" s="43"/>
      <c r="M1206" s="140"/>
      <c r="O1206" s="113"/>
    </row>
    <row r="1207" spans="1:15" x14ac:dyDescent="0.25">
      <c r="A1207" s="29" t="s">
        <v>2109</v>
      </c>
      <c r="B1207" s="28" t="s">
        <v>2110</v>
      </c>
      <c r="C1207" s="1">
        <v>7157</v>
      </c>
      <c r="D1207" s="48" t="s">
        <v>172</v>
      </c>
      <c r="E1207" s="43">
        <f t="shared" si="78"/>
        <v>6681</v>
      </c>
      <c r="F1207" s="33">
        <f t="shared" si="77"/>
        <v>4772</v>
      </c>
      <c r="G1207" s="43"/>
      <c r="H1207" s="33">
        <v>5917</v>
      </c>
      <c r="I1207" s="35">
        <v>9.6999999999999993</v>
      </c>
      <c r="J1207" s="33">
        <v>7158</v>
      </c>
      <c r="K1207" s="43">
        <f t="shared" si="80"/>
        <v>4772</v>
      </c>
      <c r="L1207" s="43"/>
      <c r="M1207" s="140"/>
      <c r="O1207" s="113"/>
    </row>
    <row r="1208" spans="1:15" x14ac:dyDescent="0.25">
      <c r="A1208" s="29" t="s">
        <v>2111</v>
      </c>
      <c r="B1208" s="28" t="s">
        <v>2112</v>
      </c>
      <c r="C1208" s="1">
        <v>9961</v>
      </c>
      <c r="D1208" s="48" t="s">
        <v>172</v>
      </c>
      <c r="E1208" s="43">
        <f t="shared" si="78"/>
        <v>9297</v>
      </c>
      <c r="F1208" s="33">
        <f t="shared" si="77"/>
        <v>6641</v>
      </c>
      <c r="G1208" s="43"/>
      <c r="H1208" s="33">
        <v>8235</v>
      </c>
      <c r="I1208" s="35">
        <v>17</v>
      </c>
      <c r="J1208" s="33">
        <v>9962</v>
      </c>
      <c r="K1208" s="43">
        <f t="shared" si="80"/>
        <v>6641</v>
      </c>
      <c r="L1208" s="43"/>
      <c r="M1208" s="140"/>
      <c r="O1208" s="113"/>
    </row>
    <row r="1209" spans="1:15" x14ac:dyDescent="0.25">
      <c r="A1209" s="29" t="s">
        <v>2113</v>
      </c>
      <c r="B1209" s="28" t="s">
        <v>2114</v>
      </c>
      <c r="C1209" s="1">
        <v>5904</v>
      </c>
      <c r="D1209" s="48" t="s">
        <v>172</v>
      </c>
      <c r="E1209" s="43">
        <f t="shared" si="78"/>
        <v>5510</v>
      </c>
      <c r="F1209" s="33">
        <f t="shared" si="77"/>
        <v>3936</v>
      </c>
      <c r="G1209" s="43"/>
      <c r="H1209" s="33">
        <v>4881</v>
      </c>
      <c r="I1209" s="35">
        <v>9</v>
      </c>
      <c r="J1209" s="33">
        <v>5904</v>
      </c>
      <c r="K1209" s="43">
        <f t="shared" si="80"/>
        <v>3936</v>
      </c>
      <c r="L1209" s="43"/>
      <c r="M1209" s="140"/>
      <c r="O1209" s="113"/>
    </row>
    <row r="1210" spans="1:15" x14ac:dyDescent="0.25">
      <c r="A1210" s="29" t="s">
        <v>2115</v>
      </c>
      <c r="B1210" s="28" t="s">
        <v>2116</v>
      </c>
      <c r="C1210" s="1">
        <v>14154</v>
      </c>
      <c r="D1210" s="48" t="s">
        <v>172</v>
      </c>
      <c r="E1210" s="43">
        <f t="shared" si="78"/>
        <v>13210</v>
      </c>
      <c r="F1210" s="33">
        <f t="shared" si="77"/>
        <v>9436</v>
      </c>
      <c r="G1210" s="43"/>
      <c r="H1210" s="33">
        <v>11701</v>
      </c>
      <c r="I1210" s="35">
        <v>20.3</v>
      </c>
      <c r="J1210" s="33">
        <v>14154</v>
      </c>
      <c r="K1210" s="43">
        <f t="shared" si="80"/>
        <v>9436</v>
      </c>
      <c r="L1210" s="43"/>
      <c r="M1210" s="140"/>
      <c r="O1210" s="113"/>
    </row>
    <row r="1211" spans="1:15" x14ac:dyDescent="0.25">
      <c r="A1211" s="29" t="s">
        <v>2117</v>
      </c>
      <c r="B1211" s="28" t="s">
        <v>2118</v>
      </c>
      <c r="C1211" s="1">
        <v>11918</v>
      </c>
      <c r="D1211" s="48" t="s">
        <v>172</v>
      </c>
      <c r="E1211" s="43">
        <f t="shared" si="78"/>
        <v>11124</v>
      </c>
      <c r="F1211" s="33">
        <f t="shared" si="77"/>
        <v>7946</v>
      </c>
      <c r="G1211" s="43"/>
      <c r="H1211" s="33">
        <v>9853</v>
      </c>
      <c r="I1211" s="35">
        <v>20.9</v>
      </c>
      <c r="J1211" s="33">
        <v>11919</v>
      </c>
      <c r="K1211" s="43">
        <f t="shared" si="80"/>
        <v>7946</v>
      </c>
      <c r="L1211" s="43"/>
      <c r="M1211" s="140"/>
      <c r="O1211" s="113"/>
    </row>
    <row r="1212" spans="1:15" x14ac:dyDescent="0.25">
      <c r="A1212" s="29" t="s">
        <v>2119</v>
      </c>
      <c r="B1212" s="28" t="s">
        <v>2120</v>
      </c>
      <c r="C1212" s="1">
        <v>11016</v>
      </c>
      <c r="D1212" s="48" t="s">
        <v>172</v>
      </c>
      <c r="E1212" s="43">
        <f t="shared" si="78"/>
        <v>10282</v>
      </c>
      <c r="F1212" s="33">
        <f t="shared" si="77"/>
        <v>7344</v>
      </c>
      <c r="G1212" s="43"/>
      <c r="H1212" s="33">
        <v>9107</v>
      </c>
      <c r="I1212" s="35">
        <v>14.8</v>
      </c>
      <c r="J1212" s="33">
        <v>11017</v>
      </c>
      <c r="K1212" s="43">
        <f t="shared" si="80"/>
        <v>7344</v>
      </c>
      <c r="L1212" s="43"/>
      <c r="M1212" s="140"/>
      <c r="O1212" s="113"/>
    </row>
    <row r="1213" spans="1:15" x14ac:dyDescent="0.25">
      <c r="A1213" s="29" t="s">
        <v>2121</v>
      </c>
      <c r="B1213" s="28" t="s">
        <v>2122</v>
      </c>
      <c r="C1213" s="1">
        <v>13013</v>
      </c>
      <c r="D1213" s="48" t="s">
        <v>172</v>
      </c>
      <c r="E1213" s="43">
        <f t="shared" si="78"/>
        <v>12146</v>
      </c>
      <c r="F1213" s="33">
        <f t="shared" si="77"/>
        <v>8676</v>
      </c>
      <c r="G1213" s="43"/>
      <c r="H1213" s="33">
        <v>10758</v>
      </c>
      <c r="I1213" s="35">
        <v>23</v>
      </c>
      <c r="J1213" s="33">
        <v>13014</v>
      </c>
      <c r="K1213" s="43">
        <f t="shared" si="80"/>
        <v>8676</v>
      </c>
      <c r="L1213" s="43"/>
      <c r="M1213" s="140"/>
      <c r="O1213" s="113"/>
    </row>
    <row r="1214" spans="1:15" x14ac:dyDescent="0.25">
      <c r="A1214" s="29" t="s">
        <v>2123</v>
      </c>
      <c r="B1214" s="28" t="s">
        <v>2124</v>
      </c>
      <c r="C1214" s="1">
        <v>14552</v>
      </c>
      <c r="D1214" s="48" t="s">
        <v>172</v>
      </c>
      <c r="E1214" s="43">
        <f t="shared" si="78"/>
        <v>13583</v>
      </c>
      <c r="F1214" s="33">
        <f t="shared" si="77"/>
        <v>9702</v>
      </c>
      <c r="G1214" s="43"/>
      <c r="H1214" s="33">
        <v>12030</v>
      </c>
      <c r="I1214" s="35">
        <v>25.4</v>
      </c>
      <c r="J1214" s="33">
        <v>14552</v>
      </c>
      <c r="K1214" s="43">
        <f t="shared" si="80"/>
        <v>9702</v>
      </c>
      <c r="L1214" s="43"/>
      <c r="M1214" s="140"/>
      <c r="O1214" s="113"/>
    </row>
    <row r="1215" spans="1:15" x14ac:dyDescent="0.25">
      <c r="A1215" s="29" t="s">
        <v>2125</v>
      </c>
      <c r="B1215" s="28" t="s">
        <v>2126</v>
      </c>
      <c r="C1215" s="1">
        <v>14550</v>
      </c>
      <c r="D1215" s="48" t="s">
        <v>172</v>
      </c>
      <c r="E1215" s="43">
        <f t="shared" si="78"/>
        <v>13580</v>
      </c>
      <c r="F1215" s="33">
        <f t="shared" si="77"/>
        <v>9700</v>
      </c>
      <c r="G1215" s="43"/>
      <c r="H1215" s="33">
        <v>12028</v>
      </c>
      <c r="I1215" s="35">
        <v>25.7</v>
      </c>
      <c r="J1215" s="33">
        <v>14550</v>
      </c>
      <c r="K1215" s="43">
        <f t="shared" si="80"/>
        <v>9700</v>
      </c>
      <c r="L1215" s="43"/>
      <c r="M1215" s="140"/>
      <c r="O1215" s="113"/>
    </row>
    <row r="1216" spans="1:15" x14ac:dyDescent="0.25">
      <c r="A1216" s="29" t="s">
        <v>2127</v>
      </c>
      <c r="B1216" s="28" t="s">
        <v>2128</v>
      </c>
      <c r="C1216" s="1">
        <v>20206</v>
      </c>
      <c r="D1216" s="48" t="s">
        <v>172</v>
      </c>
      <c r="E1216" s="43">
        <f t="shared" si="78"/>
        <v>18859</v>
      </c>
      <c r="F1216" s="33">
        <f t="shared" si="77"/>
        <v>13471</v>
      </c>
      <c r="G1216" s="43"/>
      <c r="H1216" s="33">
        <v>16704</v>
      </c>
      <c r="I1216" s="35">
        <v>23.1</v>
      </c>
      <c r="J1216" s="33">
        <v>20206</v>
      </c>
      <c r="K1216" s="43">
        <f t="shared" si="80"/>
        <v>13471</v>
      </c>
      <c r="L1216" s="43"/>
      <c r="M1216" s="140"/>
      <c r="O1216" s="113"/>
    </row>
    <row r="1217" spans="1:15" ht="19.5" customHeight="1" x14ac:dyDescent="0.25">
      <c r="A1217" s="29" t="s">
        <v>2127</v>
      </c>
      <c r="B1217" s="28" t="s">
        <v>2128</v>
      </c>
      <c r="C1217" s="1">
        <v>20206</v>
      </c>
      <c r="D1217" s="48" t="s">
        <v>172</v>
      </c>
      <c r="E1217" s="43">
        <f t="shared" si="78"/>
        <v>18859</v>
      </c>
      <c r="F1217" s="33">
        <f t="shared" si="77"/>
        <v>13471</v>
      </c>
      <c r="G1217" s="43"/>
      <c r="H1217" s="33">
        <v>16704</v>
      </c>
      <c r="I1217" s="35">
        <v>23.1</v>
      </c>
      <c r="J1217" s="114">
        <v>20206</v>
      </c>
      <c r="K1217" s="43">
        <f t="shared" si="80"/>
        <v>13471</v>
      </c>
      <c r="L1217" s="43"/>
      <c r="M1217" s="140"/>
      <c r="O1217" s="113"/>
    </row>
    <row r="1218" spans="1:15" x14ac:dyDescent="0.25">
      <c r="A1218" s="29" t="s">
        <v>159</v>
      </c>
      <c r="B1218" s="48"/>
      <c r="C1218" s="1" t="e">
        <v>#VALUE!</v>
      </c>
      <c r="D1218" s="31" t="s">
        <v>160</v>
      </c>
      <c r="E1218" s="43" t="str">
        <f t="shared" si="78"/>
        <v/>
      </c>
      <c r="F1218" s="33" t="str">
        <f t="shared" si="77"/>
        <v/>
      </c>
      <c r="G1218" s="43"/>
      <c r="H1218" s="62" t="s">
        <v>2129</v>
      </c>
      <c r="J1218" s="114" t="s">
        <v>159</v>
      </c>
      <c r="K1218" s="43"/>
      <c r="L1218" s="43"/>
      <c r="M1218" s="140"/>
      <c r="O1218" s="113"/>
    </row>
    <row r="1219" spans="1:15" x14ac:dyDescent="0.25">
      <c r="A1219" s="29" t="s">
        <v>159</v>
      </c>
      <c r="B1219" s="48"/>
      <c r="C1219" s="1" t="e">
        <v>#VALUE!</v>
      </c>
      <c r="D1219" s="31" t="s">
        <v>2072</v>
      </c>
      <c r="E1219" s="43" t="str">
        <f t="shared" si="78"/>
        <v/>
      </c>
      <c r="F1219" s="33" t="str">
        <f t="shared" si="77"/>
        <v/>
      </c>
      <c r="G1219" s="43"/>
      <c r="H1219" s="70" t="s">
        <v>2073</v>
      </c>
      <c r="J1219" s="114" t="s">
        <v>159</v>
      </c>
      <c r="K1219" s="43"/>
      <c r="L1219" s="43"/>
      <c r="M1219" s="140"/>
      <c r="O1219" s="113"/>
    </row>
    <row r="1220" spans="1:15" ht="15.75" thickBot="1" x14ac:dyDescent="0.3">
      <c r="A1220" s="29" t="s">
        <v>159</v>
      </c>
      <c r="B1220" s="48"/>
      <c r="C1220" s="1" t="e">
        <v>#VALUE!</v>
      </c>
      <c r="D1220" s="31" t="s">
        <v>166</v>
      </c>
      <c r="E1220" s="43" t="str">
        <f t="shared" si="78"/>
        <v/>
      </c>
      <c r="F1220" s="33" t="str">
        <f t="shared" si="77"/>
        <v/>
      </c>
      <c r="G1220" s="43"/>
      <c r="H1220" s="58" t="s">
        <v>2074</v>
      </c>
      <c r="J1220" s="114" t="s">
        <v>159</v>
      </c>
      <c r="K1220" s="43"/>
      <c r="L1220" s="43"/>
      <c r="M1220" s="140"/>
      <c r="O1220" s="113"/>
    </row>
    <row r="1221" spans="1:15" x14ac:dyDescent="0.25">
      <c r="A1221" s="29" t="s">
        <v>159</v>
      </c>
      <c r="B1221" s="50"/>
      <c r="C1221" s="1" t="e">
        <v>#VALUE!</v>
      </c>
      <c r="D1221" s="31" t="s">
        <v>617</v>
      </c>
      <c r="E1221" s="43" t="str">
        <f t="shared" si="78"/>
        <v/>
      </c>
      <c r="F1221" s="33" t="str">
        <f t="shared" si="77"/>
        <v/>
      </c>
      <c r="G1221" s="43"/>
      <c r="H1221" s="45" t="s">
        <v>1131</v>
      </c>
      <c r="J1221" s="114" t="s">
        <v>159</v>
      </c>
      <c r="K1221" s="43"/>
      <c r="L1221" s="43"/>
      <c r="M1221" s="140"/>
      <c r="O1221" s="113"/>
    </row>
    <row r="1222" spans="1:15" x14ac:dyDescent="0.25">
      <c r="A1222" s="29" t="s">
        <v>159</v>
      </c>
      <c r="B1222" s="37" t="s">
        <v>2075</v>
      </c>
      <c r="C1222" s="1" t="e">
        <v>#VALUE!</v>
      </c>
      <c r="D1222" s="31" t="s">
        <v>168</v>
      </c>
      <c r="E1222" s="43" t="str">
        <f t="shared" si="78"/>
        <v/>
      </c>
      <c r="F1222" s="33" t="str">
        <f t="shared" si="77"/>
        <v/>
      </c>
      <c r="G1222" s="43"/>
      <c r="H1222" s="46" t="s">
        <v>2076</v>
      </c>
      <c r="J1222" s="114" t="s">
        <v>159</v>
      </c>
      <c r="K1222" s="43"/>
      <c r="L1222" s="43"/>
      <c r="M1222" s="140"/>
      <c r="O1222" s="113"/>
    </row>
    <row r="1223" spans="1:15" x14ac:dyDescent="0.25">
      <c r="A1223" s="29" t="s">
        <v>159</v>
      </c>
      <c r="B1223" s="48" t="s">
        <v>2077</v>
      </c>
      <c r="C1223" s="1" t="e">
        <v>#VALUE!</v>
      </c>
      <c r="D1223" s="31"/>
      <c r="E1223" s="43" t="str">
        <f t="shared" si="78"/>
        <v/>
      </c>
      <c r="F1223" s="33" t="str">
        <f t="shared" si="77"/>
        <v/>
      </c>
      <c r="G1223" s="43"/>
      <c r="H1223" s="55" t="s">
        <v>241</v>
      </c>
      <c r="I1223" s="35" t="s">
        <v>242</v>
      </c>
      <c r="J1223" s="114" t="s">
        <v>159</v>
      </c>
      <c r="K1223" s="43"/>
      <c r="L1223" s="43"/>
      <c r="M1223" s="140"/>
      <c r="O1223" s="113"/>
    </row>
    <row r="1224" spans="1:15" x14ac:dyDescent="0.25">
      <c r="A1224" s="23" t="s">
        <v>73</v>
      </c>
      <c r="B1224" s="38" t="s">
        <v>2078</v>
      </c>
      <c r="C1224" s="1" t="e">
        <v>#VALUE!</v>
      </c>
      <c r="D1224" s="31" t="s">
        <v>243</v>
      </c>
      <c r="E1224" s="43" t="str">
        <f t="shared" si="78"/>
        <v/>
      </c>
      <c r="F1224" s="33" t="str">
        <f t="shared" ref="F1224:F1288" si="81">IF(K1224=0,"",K1224)</f>
        <v/>
      </c>
      <c r="G1224" s="43"/>
      <c r="H1224" s="55" t="s">
        <v>244</v>
      </c>
      <c r="I1224" s="35" t="s">
        <v>245</v>
      </c>
      <c r="J1224" s="114" t="s">
        <v>159</v>
      </c>
      <c r="K1224" s="43"/>
      <c r="L1224" s="43"/>
      <c r="M1224" s="140"/>
      <c r="O1224" s="113"/>
    </row>
    <row r="1225" spans="1:15" x14ac:dyDescent="0.25">
      <c r="A1225" s="23"/>
      <c r="B1225" s="48"/>
      <c r="D1225" s="31"/>
      <c r="E1225" s="43"/>
      <c r="G1225" s="43"/>
      <c r="H1225" s="124"/>
      <c r="K1225" s="43"/>
      <c r="L1225" s="43"/>
      <c r="M1225" s="140"/>
      <c r="O1225" s="113"/>
    </row>
    <row r="1226" spans="1:15" x14ac:dyDescent="0.25">
      <c r="A1226" s="29" t="s">
        <v>2130</v>
      </c>
      <c r="B1226" s="28" t="s">
        <v>2131</v>
      </c>
      <c r="C1226" s="1">
        <v>16731</v>
      </c>
      <c r="D1226" s="48" t="s">
        <v>172</v>
      </c>
      <c r="E1226" s="43">
        <f t="shared" ref="E1226:E1289" si="82">IF(K1226&lt;=0,"",K1226*E$2)</f>
        <v>15616</v>
      </c>
      <c r="F1226" s="33">
        <f t="shared" si="81"/>
        <v>11154</v>
      </c>
      <c r="G1226" s="43"/>
      <c r="H1226" s="33">
        <v>13831</v>
      </c>
      <c r="I1226" s="35">
        <v>24</v>
      </c>
      <c r="J1226" s="33">
        <v>16731</v>
      </c>
      <c r="K1226" s="43">
        <f t="shared" ref="K1226:K1262" si="83">H1226/1.24</f>
        <v>11154</v>
      </c>
      <c r="L1226" s="43"/>
      <c r="M1226" s="140"/>
      <c r="O1226" s="113"/>
    </row>
    <row r="1227" spans="1:15" x14ac:dyDescent="0.25">
      <c r="A1227" s="29" t="s">
        <v>2132</v>
      </c>
      <c r="B1227" s="28" t="s">
        <v>2133</v>
      </c>
      <c r="C1227" s="1">
        <v>18968</v>
      </c>
      <c r="D1227" s="48" t="s">
        <v>172</v>
      </c>
      <c r="E1227" s="43">
        <f t="shared" si="82"/>
        <v>17704</v>
      </c>
      <c r="F1227" s="33">
        <f t="shared" si="81"/>
        <v>12646</v>
      </c>
      <c r="G1227" s="43"/>
      <c r="H1227" s="33">
        <v>15681</v>
      </c>
      <c r="I1227" s="35">
        <v>29.6</v>
      </c>
      <c r="J1227" s="33">
        <v>18969</v>
      </c>
      <c r="K1227" s="43">
        <f t="shared" si="83"/>
        <v>12646</v>
      </c>
      <c r="L1227" s="43"/>
      <c r="M1227" s="140"/>
      <c r="O1227" s="113"/>
    </row>
    <row r="1228" spans="1:15" x14ac:dyDescent="0.25">
      <c r="A1228" s="29" t="s">
        <v>2134</v>
      </c>
      <c r="B1228" s="28" t="s">
        <v>2135</v>
      </c>
      <c r="C1228" s="1">
        <v>17612</v>
      </c>
      <c r="D1228" s="48" t="s">
        <v>172</v>
      </c>
      <c r="E1228" s="43">
        <f t="shared" si="82"/>
        <v>16439</v>
      </c>
      <c r="F1228" s="33">
        <f t="shared" si="81"/>
        <v>11742</v>
      </c>
      <c r="G1228" s="43"/>
      <c r="H1228" s="33">
        <v>14560</v>
      </c>
      <c r="I1228" s="35">
        <v>30</v>
      </c>
      <c r="J1228" s="33">
        <v>17613</v>
      </c>
      <c r="K1228" s="43">
        <f t="shared" si="83"/>
        <v>11742</v>
      </c>
      <c r="L1228" s="43"/>
      <c r="M1228" s="140"/>
      <c r="O1228" s="113"/>
    </row>
    <row r="1229" spans="1:15" x14ac:dyDescent="0.25">
      <c r="A1229" s="29" t="s">
        <v>2136</v>
      </c>
      <c r="B1229" s="28" t="s">
        <v>2137</v>
      </c>
      <c r="C1229" s="1">
        <v>12922</v>
      </c>
      <c r="D1229" s="48" t="s">
        <v>172</v>
      </c>
      <c r="E1229" s="43">
        <f t="shared" si="82"/>
        <v>12061</v>
      </c>
      <c r="F1229" s="33">
        <f t="shared" si="81"/>
        <v>8615</v>
      </c>
      <c r="G1229" s="43"/>
      <c r="H1229" s="33">
        <v>10683</v>
      </c>
      <c r="I1229" s="35">
        <v>19.3</v>
      </c>
      <c r="J1229" s="33">
        <v>12923</v>
      </c>
      <c r="K1229" s="43">
        <f t="shared" si="83"/>
        <v>8615</v>
      </c>
      <c r="L1229" s="43"/>
      <c r="M1229" s="140"/>
      <c r="O1229" s="113"/>
    </row>
    <row r="1230" spans="1:15" x14ac:dyDescent="0.25">
      <c r="A1230" s="29" t="s">
        <v>2138</v>
      </c>
      <c r="B1230" s="28" t="s">
        <v>2139</v>
      </c>
      <c r="C1230" s="1">
        <v>15850</v>
      </c>
      <c r="D1230" s="48" t="s">
        <v>172</v>
      </c>
      <c r="E1230" s="43">
        <f t="shared" si="82"/>
        <v>14794</v>
      </c>
      <c r="F1230" s="33">
        <f t="shared" si="81"/>
        <v>10567</v>
      </c>
      <c r="G1230" s="43"/>
      <c r="H1230" s="33">
        <v>13103</v>
      </c>
      <c r="I1230" s="35">
        <v>18.7</v>
      </c>
      <c r="J1230" s="33">
        <v>15850</v>
      </c>
      <c r="K1230" s="43">
        <f t="shared" si="83"/>
        <v>10567</v>
      </c>
      <c r="L1230" s="43"/>
      <c r="M1230" s="140"/>
      <c r="O1230" s="113"/>
    </row>
    <row r="1231" spans="1:15" x14ac:dyDescent="0.25">
      <c r="A1231" s="29" t="s">
        <v>2140</v>
      </c>
      <c r="B1231" s="28" t="s">
        <v>2141</v>
      </c>
      <c r="C1231" s="1">
        <v>27174</v>
      </c>
      <c r="D1231" s="48" t="s">
        <v>172</v>
      </c>
      <c r="E1231" s="43">
        <f t="shared" si="82"/>
        <v>25362</v>
      </c>
      <c r="F1231" s="33">
        <f t="shared" si="81"/>
        <v>18116</v>
      </c>
      <c r="G1231" s="43"/>
      <c r="H1231" s="33">
        <v>22464</v>
      </c>
      <c r="I1231" s="35">
        <v>34.520000000000003</v>
      </c>
      <c r="J1231" s="33">
        <v>27174</v>
      </c>
      <c r="K1231" s="43">
        <f t="shared" si="83"/>
        <v>18116</v>
      </c>
      <c r="L1231" s="43"/>
      <c r="M1231" s="140"/>
      <c r="O1231" s="113"/>
    </row>
    <row r="1232" spans="1:15" x14ac:dyDescent="0.25">
      <c r="A1232" s="29" t="s">
        <v>2142</v>
      </c>
      <c r="B1232" s="28" t="s">
        <v>2143</v>
      </c>
      <c r="C1232" s="1">
        <v>14040</v>
      </c>
      <c r="D1232" s="48" t="s">
        <v>172</v>
      </c>
      <c r="E1232" s="43">
        <f t="shared" si="82"/>
        <v>13104</v>
      </c>
      <c r="F1232" s="33">
        <f t="shared" si="81"/>
        <v>9360</v>
      </c>
      <c r="G1232" s="43"/>
      <c r="H1232" s="33">
        <v>11607</v>
      </c>
      <c r="I1232" s="35">
        <v>18.899999999999999</v>
      </c>
      <c r="J1232" s="33">
        <v>14041</v>
      </c>
      <c r="K1232" s="43">
        <f t="shared" si="83"/>
        <v>9360</v>
      </c>
      <c r="L1232" s="43"/>
      <c r="M1232" s="140"/>
      <c r="O1232" s="113"/>
    </row>
    <row r="1233" spans="1:15" x14ac:dyDescent="0.25">
      <c r="A1233" s="29" t="s">
        <v>2144</v>
      </c>
      <c r="B1233" s="28" t="s">
        <v>2145</v>
      </c>
      <c r="C1233" s="1">
        <v>24424</v>
      </c>
      <c r="D1233" s="48" t="s">
        <v>172</v>
      </c>
      <c r="E1233" s="43">
        <f t="shared" si="82"/>
        <v>22796</v>
      </c>
      <c r="F1233" s="33">
        <f t="shared" si="81"/>
        <v>16283</v>
      </c>
      <c r="G1233" s="43"/>
      <c r="H1233" s="33">
        <v>20191</v>
      </c>
      <c r="I1233" s="35">
        <v>34.5</v>
      </c>
      <c r="J1233" s="33">
        <v>24425</v>
      </c>
      <c r="K1233" s="43">
        <f t="shared" si="83"/>
        <v>16283</v>
      </c>
      <c r="L1233" s="43"/>
      <c r="M1233" s="140"/>
      <c r="O1233" s="113"/>
    </row>
    <row r="1234" spans="1:15" x14ac:dyDescent="0.25">
      <c r="A1234" s="29" t="s">
        <v>2146</v>
      </c>
      <c r="B1234" s="28" t="s">
        <v>2147</v>
      </c>
      <c r="C1234" s="1">
        <v>14762</v>
      </c>
      <c r="D1234" s="48" t="s">
        <v>172</v>
      </c>
      <c r="E1234" s="43">
        <f t="shared" si="82"/>
        <v>13779</v>
      </c>
      <c r="F1234" s="33">
        <f t="shared" si="81"/>
        <v>9842</v>
      </c>
      <c r="G1234" s="43"/>
      <c r="H1234" s="33">
        <v>12204</v>
      </c>
      <c r="I1234" s="35">
        <v>20.96</v>
      </c>
      <c r="J1234" s="33">
        <v>14763</v>
      </c>
      <c r="K1234" s="43">
        <f t="shared" si="83"/>
        <v>9842</v>
      </c>
      <c r="L1234" s="43"/>
      <c r="M1234" s="140"/>
      <c r="O1234" s="113"/>
    </row>
    <row r="1235" spans="1:15" x14ac:dyDescent="0.25">
      <c r="A1235" s="29" t="s">
        <v>2148</v>
      </c>
      <c r="B1235" s="28" t="s">
        <v>2149</v>
      </c>
      <c r="C1235" s="1">
        <v>25704</v>
      </c>
      <c r="D1235" s="48" t="s">
        <v>172</v>
      </c>
      <c r="E1235" s="43">
        <f t="shared" si="82"/>
        <v>23990</v>
      </c>
      <c r="F1235" s="33">
        <f t="shared" si="81"/>
        <v>17136</v>
      </c>
      <c r="G1235" s="43"/>
      <c r="H1235" s="33">
        <v>21249</v>
      </c>
      <c r="I1235" s="35">
        <v>39.4</v>
      </c>
      <c r="J1235" s="33">
        <v>25704</v>
      </c>
      <c r="K1235" s="43">
        <f t="shared" si="83"/>
        <v>17136</v>
      </c>
      <c r="L1235" s="43"/>
      <c r="M1235" s="140"/>
      <c r="O1235" s="113"/>
    </row>
    <row r="1236" spans="1:15" x14ac:dyDescent="0.25">
      <c r="A1236" s="29" t="s">
        <v>2150</v>
      </c>
      <c r="B1236" s="28" t="s">
        <v>2151</v>
      </c>
      <c r="C1236" s="1">
        <v>21945</v>
      </c>
      <c r="D1236" s="48" t="s">
        <v>172</v>
      </c>
      <c r="E1236" s="43">
        <f t="shared" si="82"/>
        <v>20483</v>
      </c>
      <c r="F1236" s="33">
        <f t="shared" si="81"/>
        <v>14631</v>
      </c>
      <c r="G1236" s="43"/>
      <c r="H1236" s="33">
        <v>18142</v>
      </c>
      <c r="I1236" s="35">
        <v>31.4</v>
      </c>
      <c r="J1236" s="33">
        <v>21946</v>
      </c>
      <c r="K1236" s="43">
        <f t="shared" si="83"/>
        <v>14631</v>
      </c>
      <c r="L1236" s="43"/>
      <c r="M1236" s="140"/>
      <c r="O1236" s="113"/>
    </row>
    <row r="1237" spans="1:15" x14ac:dyDescent="0.25">
      <c r="A1237" s="29" t="s">
        <v>2152</v>
      </c>
      <c r="B1237" s="28" t="s">
        <v>2153</v>
      </c>
      <c r="C1237" s="1">
        <v>36485</v>
      </c>
      <c r="D1237" s="48" t="s">
        <v>172</v>
      </c>
      <c r="E1237" s="43">
        <f t="shared" si="82"/>
        <v>34052</v>
      </c>
      <c r="F1237" s="33">
        <f t="shared" si="81"/>
        <v>24323</v>
      </c>
      <c r="G1237" s="43"/>
      <c r="H1237" s="33">
        <v>30161</v>
      </c>
      <c r="I1237" s="35">
        <v>47.5</v>
      </c>
      <c r="J1237" s="33">
        <v>36485</v>
      </c>
      <c r="K1237" s="43">
        <f t="shared" si="83"/>
        <v>24323</v>
      </c>
      <c r="L1237" s="43"/>
      <c r="M1237" s="140"/>
      <c r="O1237" s="113"/>
    </row>
    <row r="1238" spans="1:15" x14ac:dyDescent="0.25">
      <c r="A1238" s="29" t="s">
        <v>2154</v>
      </c>
      <c r="B1238" s="28" t="s">
        <v>2155</v>
      </c>
      <c r="C1238" s="1">
        <v>32640</v>
      </c>
      <c r="D1238" s="48" t="s">
        <v>172</v>
      </c>
      <c r="E1238" s="43">
        <f t="shared" si="82"/>
        <v>30464</v>
      </c>
      <c r="F1238" s="33">
        <f t="shared" si="81"/>
        <v>21760</v>
      </c>
      <c r="G1238" s="43"/>
      <c r="H1238" s="33">
        <v>26983</v>
      </c>
      <c r="I1238" s="35">
        <v>51.2</v>
      </c>
      <c r="J1238" s="33">
        <v>32641</v>
      </c>
      <c r="K1238" s="43">
        <f t="shared" si="83"/>
        <v>21760</v>
      </c>
      <c r="L1238" s="43"/>
      <c r="M1238" s="140"/>
      <c r="O1238" s="113"/>
    </row>
    <row r="1239" spans="1:15" x14ac:dyDescent="0.25">
      <c r="A1239" s="29" t="s">
        <v>2156</v>
      </c>
      <c r="B1239" s="28" t="s">
        <v>2157</v>
      </c>
      <c r="C1239" s="1">
        <v>21481</v>
      </c>
      <c r="D1239" s="48" t="s">
        <v>172</v>
      </c>
      <c r="E1239" s="43">
        <f t="shared" si="82"/>
        <v>20049</v>
      </c>
      <c r="F1239" s="33">
        <f t="shared" si="81"/>
        <v>14321</v>
      </c>
      <c r="G1239" s="43"/>
      <c r="H1239" s="33">
        <v>17758</v>
      </c>
      <c r="I1239" s="35">
        <v>24.2</v>
      </c>
      <c r="J1239" s="33">
        <v>21481</v>
      </c>
      <c r="K1239" s="43">
        <f t="shared" si="83"/>
        <v>14321</v>
      </c>
      <c r="L1239" s="43"/>
      <c r="M1239" s="140"/>
      <c r="O1239" s="113"/>
    </row>
    <row r="1240" spans="1:15" x14ac:dyDescent="0.25">
      <c r="A1240" s="29" t="s">
        <v>2158</v>
      </c>
      <c r="B1240" s="28" t="s">
        <v>2159</v>
      </c>
      <c r="C1240" s="1">
        <v>17736</v>
      </c>
      <c r="D1240" s="48" t="s">
        <v>172</v>
      </c>
      <c r="E1240" s="43">
        <f t="shared" si="82"/>
        <v>16554</v>
      </c>
      <c r="F1240" s="33">
        <f t="shared" si="81"/>
        <v>11824</v>
      </c>
      <c r="G1240" s="43"/>
      <c r="H1240" s="33">
        <v>14662</v>
      </c>
      <c r="I1240" s="35">
        <v>24.7</v>
      </c>
      <c r="J1240" s="33">
        <v>17736</v>
      </c>
      <c r="K1240" s="43">
        <f t="shared" si="83"/>
        <v>11824</v>
      </c>
      <c r="L1240" s="43"/>
      <c r="M1240" s="140"/>
      <c r="O1240" s="113"/>
    </row>
    <row r="1241" spans="1:15" x14ac:dyDescent="0.25">
      <c r="A1241" s="29" t="s">
        <v>2160</v>
      </c>
      <c r="B1241" s="28" t="s">
        <v>2161</v>
      </c>
      <c r="C1241" s="1">
        <v>23187</v>
      </c>
      <c r="D1241" s="48" t="s">
        <v>172</v>
      </c>
      <c r="E1241" s="43">
        <f t="shared" si="82"/>
        <v>21641</v>
      </c>
      <c r="F1241" s="33">
        <f t="shared" si="81"/>
        <v>15458</v>
      </c>
      <c r="G1241" s="43"/>
      <c r="H1241" s="33">
        <v>19168</v>
      </c>
      <c r="I1241" s="35">
        <v>31.4</v>
      </c>
      <c r="J1241" s="33">
        <v>23187</v>
      </c>
      <c r="K1241" s="43">
        <f t="shared" si="83"/>
        <v>15458</v>
      </c>
      <c r="L1241" s="43"/>
      <c r="M1241" s="140"/>
      <c r="O1241" s="113"/>
    </row>
    <row r="1242" spans="1:15" ht="15.95" customHeight="1" x14ac:dyDescent="0.25">
      <c r="A1242" s="29" t="s">
        <v>2162</v>
      </c>
      <c r="B1242" s="28" t="s">
        <v>2163</v>
      </c>
      <c r="C1242" s="1">
        <v>41041</v>
      </c>
      <c r="D1242" s="48" t="s">
        <v>172</v>
      </c>
      <c r="E1242" s="43">
        <f t="shared" si="82"/>
        <v>38305</v>
      </c>
      <c r="F1242" s="33">
        <f t="shared" si="81"/>
        <v>27361</v>
      </c>
      <c r="G1242" s="43"/>
      <c r="H1242" s="33">
        <v>33928</v>
      </c>
      <c r="I1242" s="35">
        <v>55.5</v>
      </c>
      <c r="J1242" s="33">
        <v>41042</v>
      </c>
      <c r="K1242" s="43">
        <f t="shared" si="83"/>
        <v>27361</v>
      </c>
      <c r="L1242" s="43"/>
      <c r="M1242" s="140"/>
      <c r="O1242" s="113"/>
    </row>
    <row r="1243" spans="1:15" ht="15.95" customHeight="1" x14ac:dyDescent="0.25">
      <c r="A1243" s="29" t="s">
        <v>2164</v>
      </c>
      <c r="B1243" s="28" t="s">
        <v>2165</v>
      </c>
      <c r="C1243" s="1">
        <v>48672</v>
      </c>
      <c r="D1243" s="48" t="s">
        <v>172</v>
      </c>
      <c r="E1243" s="43">
        <f t="shared" si="82"/>
        <v>45427</v>
      </c>
      <c r="F1243" s="33">
        <f t="shared" si="81"/>
        <v>32448</v>
      </c>
      <c r="G1243" s="43"/>
      <c r="H1243" s="33">
        <v>40236</v>
      </c>
      <c r="I1243" s="35">
        <v>74.5</v>
      </c>
      <c r="J1243" s="33">
        <v>48673</v>
      </c>
      <c r="K1243" s="43">
        <f t="shared" si="83"/>
        <v>32448</v>
      </c>
      <c r="L1243" s="43"/>
      <c r="M1243" s="140"/>
      <c r="O1243" s="113"/>
    </row>
    <row r="1244" spans="1:15" ht="15.95" customHeight="1" x14ac:dyDescent="0.25">
      <c r="A1244" s="29" t="s">
        <v>2166</v>
      </c>
      <c r="B1244" s="28" t="s">
        <v>2167</v>
      </c>
      <c r="C1244" s="1">
        <v>48672</v>
      </c>
      <c r="D1244" s="48" t="s">
        <v>172</v>
      </c>
      <c r="E1244" s="43">
        <f t="shared" si="82"/>
        <v>45427</v>
      </c>
      <c r="F1244" s="33">
        <f t="shared" si="81"/>
        <v>32448</v>
      </c>
      <c r="G1244" s="43"/>
      <c r="H1244" s="33">
        <v>40236</v>
      </c>
      <c r="I1244" s="35">
        <v>73.36</v>
      </c>
      <c r="J1244" s="33">
        <v>48673</v>
      </c>
      <c r="K1244" s="43">
        <f t="shared" si="83"/>
        <v>32448</v>
      </c>
      <c r="L1244" s="43"/>
      <c r="M1244" s="140"/>
      <c r="O1244" s="113"/>
    </row>
    <row r="1245" spans="1:15" ht="15.95" customHeight="1" x14ac:dyDescent="0.25">
      <c r="A1245" s="29" t="s">
        <v>2168</v>
      </c>
      <c r="B1245" s="28" t="s">
        <v>2169</v>
      </c>
      <c r="C1245" s="1">
        <v>41514</v>
      </c>
      <c r="D1245" s="48" t="s">
        <v>172</v>
      </c>
      <c r="E1245" s="43">
        <f t="shared" si="82"/>
        <v>38748</v>
      </c>
      <c r="F1245" s="33">
        <f t="shared" si="81"/>
        <v>27677</v>
      </c>
      <c r="G1245" s="43"/>
      <c r="H1245" s="33">
        <v>34319</v>
      </c>
      <c r="I1245" s="35">
        <v>58.6</v>
      </c>
      <c r="J1245" s="33">
        <v>41515</v>
      </c>
      <c r="K1245" s="43">
        <f t="shared" si="83"/>
        <v>27677</v>
      </c>
      <c r="L1245" s="43"/>
      <c r="M1245" s="140"/>
      <c r="O1245" s="113"/>
    </row>
    <row r="1246" spans="1:15" ht="15.95" customHeight="1" x14ac:dyDescent="0.25">
      <c r="A1246" s="29" t="s">
        <v>2170</v>
      </c>
      <c r="B1246" s="28" t="s">
        <v>2171</v>
      </c>
      <c r="C1246" s="1">
        <v>35770</v>
      </c>
      <c r="D1246" s="48" t="s">
        <v>172</v>
      </c>
      <c r="E1246" s="43">
        <f t="shared" si="82"/>
        <v>33386</v>
      </c>
      <c r="F1246" s="33">
        <f t="shared" si="81"/>
        <v>23847</v>
      </c>
      <c r="G1246" s="43"/>
      <c r="H1246" s="33">
        <v>29570</v>
      </c>
      <c r="I1246" s="35">
        <v>54.1</v>
      </c>
      <c r="J1246" s="33">
        <v>35770</v>
      </c>
      <c r="K1246" s="43">
        <f t="shared" si="83"/>
        <v>23847</v>
      </c>
      <c r="L1246" s="43"/>
      <c r="M1246" s="140"/>
      <c r="O1246" s="113"/>
    </row>
    <row r="1247" spans="1:15" ht="15.95" customHeight="1" x14ac:dyDescent="0.25">
      <c r="A1247" s="29" t="s">
        <v>2172</v>
      </c>
      <c r="B1247" s="28" t="s">
        <v>2173</v>
      </c>
      <c r="C1247" s="1">
        <v>36364</v>
      </c>
      <c r="D1247" s="48" t="s">
        <v>172</v>
      </c>
      <c r="E1247" s="43">
        <f t="shared" si="82"/>
        <v>33940</v>
      </c>
      <c r="F1247" s="33">
        <f t="shared" si="81"/>
        <v>24243</v>
      </c>
      <c r="G1247" s="43"/>
      <c r="H1247" s="33">
        <v>30061</v>
      </c>
      <c r="I1247" s="35">
        <v>49.3</v>
      </c>
      <c r="J1247" s="33">
        <v>36364</v>
      </c>
      <c r="K1247" s="43">
        <f t="shared" si="83"/>
        <v>24243</v>
      </c>
      <c r="L1247" s="43"/>
      <c r="M1247" s="140"/>
      <c r="O1247" s="113"/>
    </row>
    <row r="1248" spans="1:15" ht="15.95" customHeight="1" x14ac:dyDescent="0.25">
      <c r="A1248" s="29" t="s">
        <v>2174</v>
      </c>
      <c r="B1248" s="28" t="s">
        <v>2175</v>
      </c>
      <c r="C1248" s="1">
        <v>43111</v>
      </c>
      <c r="D1248" s="48" t="s">
        <v>172</v>
      </c>
      <c r="E1248" s="43">
        <f t="shared" si="82"/>
        <v>40237</v>
      </c>
      <c r="F1248" s="33">
        <f t="shared" si="81"/>
        <v>28741</v>
      </c>
      <c r="G1248" s="43"/>
      <c r="H1248" s="33">
        <v>35639</v>
      </c>
      <c r="I1248" s="35">
        <v>56.87</v>
      </c>
      <c r="J1248" s="33">
        <v>43112</v>
      </c>
      <c r="K1248" s="43">
        <f t="shared" si="83"/>
        <v>28741</v>
      </c>
      <c r="L1248" s="43"/>
      <c r="M1248" s="140"/>
      <c r="O1248" s="113"/>
    </row>
    <row r="1249" spans="1:15" ht="15.95" customHeight="1" x14ac:dyDescent="0.25">
      <c r="A1249" s="29" t="s">
        <v>2176</v>
      </c>
      <c r="B1249" s="28" t="s">
        <v>2177</v>
      </c>
      <c r="C1249" s="1">
        <v>26738</v>
      </c>
      <c r="D1249" s="48" t="s">
        <v>172</v>
      </c>
      <c r="E1249" s="43">
        <f t="shared" si="82"/>
        <v>24956</v>
      </c>
      <c r="F1249" s="33">
        <f t="shared" si="81"/>
        <v>17826</v>
      </c>
      <c r="G1249" s="43"/>
      <c r="H1249" s="33">
        <v>22104</v>
      </c>
      <c r="I1249" s="35">
        <v>34.700000000000003</v>
      </c>
      <c r="J1249" s="33">
        <v>26739</v>
      </c>
      <c r="K1249" s="43">
        <f t="shared" si="83"/>
        <v>17826</v>
      </c>
      <c r="L1249" s="43"/>
      <c r="M1249" s="140"/>
      <c r="O1249" s="113"/>
    </row>
    <row r="1250" spans="1:15" ht="15.95" customHeight="1" x14ac:dyDescent="0.25">
      <c r="A1250" s="29" t="s">
        <v>2178</v>
      </c>
      <c r="B1250" s="28" t="s">
        <v>2179</v>
      </c>
      <c r="C1250" s="1">
        <v>20218</v>
      </c>
      <c r="D1250" s="48" t="s">
        <v>172</v>
      </c>
      <c r="E1250" s="43">
        <f t="shared" si="82"/>
        <v>18871</v>
      </c>
      <c r="F1250" s="33">
        <f t="shared" si="81"/>
        <v>13479</v>
      </c>
      <c r="G1250" s="43"/>
      <c r="H1250" s="33">
        <v>16714</v>
      </c>
      <c r="I1250" s="35">
        <v>35.299999999999997</v>
      </c>
      <c r="J1250" s="33">
        <v>20219</v>
      </c>
      <c r="K1250" s="43">
        <f t="shared" si="83"/>
        <v>13479</v>
      </c>
      <c r="L1250" s="43"/>
      <c r="M1250" s="140"/>
      <c r="O1250" s="113"/>
    </row>
    <row r="1251" spans="1:15" ht="15.95" customHeight="1" x14ac:dyDescent="0.25">
      <c r="A1251" s="29" t="s">
        <v>2180</v>
      </c>
      <c r="B1251" s="28" t="s">
        <v>2181</v>
      </c>
      <c r="C1251" s="1">
        <v>26043</v>
      </c>
      <c r="D1251" s="48" t="s">
        <v>172</v>
      </c>
      <c r="E1251" s="43">
        <f t="shared" si="82"/>
        <v>24307</v>
      </c>
      <c r="F1251" s="33">
        <f t="shared" si="81"/>
        <v>17362</v>
      </c>
      <c r="G1251" s="43"/>
      <c r="H1251" s="33">
        <v>21529</v>
      </c>
      <c r="I1251" s="35">
        <v>36.200000000000003</v>
      </c>
      <c r="J1251" s="33">
        <v>26043</v>
      </c>
      <c r="K1251" s="43">
        <f t="shared" si="83"/>
        <v>17362</v>
      </c>
      <c r="L1251" s="43"/>
      <c r="M1251" s="140"/>
      <c r="O1251" s="113"/>
    </row>
    <row r="1252" spans="1:15" ht="15.95" customHeight="1" x14ac:dyDescent="0.25">
      <c r="A1252" s="29" t="s">
        <v>2182</v>
      </c>
      <c r="B1252" s="28" t="s">
        <v>2183</v>
      </c>
      <c r="C1252" s="1">
        <v>45696</v>
      </c>
      <c r="D1252" s="48" t="s">
        <v>172</v>
      </c>
      <c r="E1252" s="43">
        <f t="shared" si="82"/>
        <v>42651</v>
      </c>
      <c r="F1252" s="33">
        <f t="shared" si="81"/>
        <v>30465</v>
      </c>
      <c r="G1252" s="43"/>
      <c r="H1252" s="33">
        <v>37776</v>
      </c>
      <c r="I1252" s="35">
        <v>69.5</v>
      </c>
      <c r="J1252" s="33">
        <v>45697</v>
      </c>
      <c r="K1252" s="43">
        <f t="shared" si="83"/>
        <v>30465</v>
      </c>
      <c r="L1252" s="43"/>
      <c r="M1252" s="140"/>
      <c r="O1252" s="113"/>
    </row>
    <row r="1253" spans="1:15" ht="15.95" customHeight="1" x14ac:dyDescent="0.25">
      <c r="A1253" s="29" t="s">
        <v>2184</v>
      </c>
      <c r="B1253" s="28" t="s">
        <v>2185</v>
      </c>
      <c r="C1253" s="1">
        <v>43120</v>
      </c>
      <c r="D1253" s="48" t="s">
        <v>172</v>
      </c>
      <c r="E1253" s="43">
        <f t="shared" si="82"/>
        <v>40246</v>
      </c>
      <c r="F1253" s="33">
        <f t="shared" si="81"/>
        <v>28747</v>
      </c>
      <c r="G1253" s="43"/>
      <c r="H1253" s="33">
        <v>35646</v>
      </c>
      <c r="I1253" s="35">
        <v>64.7</v>
      </c>
      <c r="J1253" s="33">
        <v>43120</v>
      </c>
      <c r="K1253" s="43">
        <f t="shared" si="83"/>
        <v>28747</v>
      </c>
      <c r="L1253" s="43"/>
      <c r="M1253" s="140"/>
      <c r="O1253" s="113"/>
    </row>
    <row r="1254" spans="1:15" ht="15.95" customHeight="1" x14ac:dyDescent="0.25">
      <c r="A1254" s="29" t="s">
        <v>2186</v>
      </c>
      <c r="B1254" s="28" t="s">
        <v>2187</v>
      </c>
      <c r="C1254" s="1">
        <v>43242</v>
      </c>
      <c r="D1254" s="48" t="s">
        <v>172</v>
      </c>
      <c r="E1254" s="43">
        <f t="shared" si="82"/>
        <v>40359</v>
      </c>
      <c r="F1254" s="33">
        <f t="shared" si="81"/>
        <v>28828</v>
      </c>
      <c r="G1254" s="43"/>
      <c r="H1254" s="33">
        <v>35747</v>
      </c>
      <c r="I1254" s="35">
        <v>59.64</v>
      </c>
      <c r="J1254" s="33">
        <v>43242</v>
      </c>
      <c r="K1254" s="43">
        <f t="shared" si="83"/>
        <v>28828</v>
      </c>
      <c r="L1254" s="43"/>
      <c r="M1254" s="140"/>
      <c r="O1254" s="113"/>
    </row>
    <row r="1255" spans="1:15" ht="15.95" customHeight="1" x14ac:dyDescent="0.25">
      <c r="A1255" s="29" t="s">
        <v>2188</v>
      </c>
      <c r="B1255" s="28" t="s">
        <v>2189</v>
      </c>
      <c r="C1255" s="1">
        <v>80274</v>
      </c>
      <c r="D1255" s="48" t="s">
        <v>172</v>
      </c>
      <c r="E1255" s="43">
        <f t="shared" si="82"/>
        <v>74922</v>
      </c>
      <c r="F1255" s="33">
        <f t="shared" si="81"/>
        <v>53516</v>
      </c>
      <c r="G1255" s="43"/>
      <c r="H1255" s="33">
        <v>66360</v>
      </c>
      <c r="I1255" s="35">
        <v>87.1</v>
      </c>
      <c r="J1255" s="33">
        <v>80274</v>
      </c>
      <c r="K1255" s="43">
        <f t="shared" si="83"/>
        <v>53516</v>
      </c>
      <c r="L1255" s="43"/>
      <c r="M1255" s="140"/>
      <c r="O1255" s="113"/>
    </row>
    <row r="1256" spans="1:15" ht="15.95" customHeight="1" x14ac:dyDescent="0.25">
      <c r="A1256" s="29" t="s">
        <v>2190</v>
      </c>
      <c r="B1256" s="28" t="s">
        <v>2191</v>
      </c>
      <c r="C1256" s="1">
        <v>40151</v>
      </c>
      <c r="D1256" s="48" t="s">
        <v>172</v>
      </c>
      <c r="E1256" s="43">
        <f t="shared" si="82"/>
        <v>37475</v>
      </c>
      <c r="F1256" s="33">
        <f t="shared" si="81"/>
        <v>26768</v>
      </c>
      <c r="G1256" s="43"/>
      <c r="H1256" s="33">
        <v>33192</v>
      </c>
      <c r="I1256" s="35">
        <v>59.2</v>
      </c>
      <c r="J1256" s="33">
        <v>40152</v>
      </c>
      <c r="K1256" s="43">
        <f t="shared" si="83"/>
        <v>26768</v>
      </c>
      <c r="L1256" s="43"/>
      <c r="M1256" s="140"/>
      <c r="O1256" s="113"/>
    </row>
    <row r="1257" spans="1:15" ht="15.95" customHeight="1" x14ac:dyDescent="0.25">
      <c r="A1257" s="29" t="s">
        <v>2192</v>
      </c>
      <c r="B1257" s="28" t="s">
        <v>2193</v>
      </c>
      <c r="C1257" s="1">
        <v>52935</v>
      </c>
      <c r="D1257" s="48" t="s">
        <v>172</v>
      </c>
      <c r="E1257" s="43">
        <f t="shared" si="82"/>
        <v>49406</v>
      </c>
      <c r="F1257" s="33">
        <f t="shared" si="81"/>
        <v>35290</v>
      </c>
      <c r="G1257" s="43"/>
      <c r="H1257" s="33">
        <v>43760</v>
      </c>
      <c r="I1257" s="35">
        <v>81.400000000000006</v>
      </c>
      <c r="J1257" s="33">
        <v>52935</v>
      </c>
      <c r="K1257" s="43">
        <f t="shared" si="83"/>
        <v>35290</v>
      </c>
      <c r="L1257" s="43"/>
      <c r="M1257" s="140"/>
      <c r="O1257" s="113"/>
    </row>
    <row r="1258" spans="1:15" ht="15.95" customHeight="1" x14ac:dyDescent="0.25">
      <c r="A1258" s="29" t="s">
        <v>2194</v>
      </c>
      <c r="B1258" s="28" t="s">
        <v>2195</v>
      </c>
      <c r="C1258" s="1">
        <v>51722</v>
      </c>
      <c r="D1258" s="48" t="s">
        <v>172</v>
      </c>
      <c r="E1258" s="43">
        <f t="shared" si="82"/>
        <v>48273</v>
      </c>
      <c r="F1258" s="33">
        <f t="shared" si="81"/>
        <v>34481</v>
      </c>
      <c r="G1258" s="43"/>
      <c r="H1258" s="33">
        <v>42757</v>
      </c>
      <c r="I1258" s="35">
        <v>77.099999999999994</v>
      </c>
      <c r="J1258" s="33">
        <v>51722</v>
      </c>
      <c r="K1258" s="43">
        <f t="shared" si="83"/>
        <v>34481</v>
      </c>
      <c r="L1258" s="43"/>
      <c r="M1258" s="140"/>
      <c r="O1258" s="113"/>
    </row>
    <row r="1259" spans="1:15" ht="15.95" customHeight="1" x14ac:dyDescent="0.25">
      <c r="A1259" s="29" t="s">
        <v>2196</v>
      </c>
      <c r="B1259" s="28" t="s">
        <v>2197</v>
      </c>
      <c r="C1259" s="1">
        <v>118327</v>
      </c>
      <c r="D1259" s="48" t="s">
        <v>172</v>
      </c>
      <c r="E1259" s="43">
        <f t="shared" si="82"/>
        <v>110439</v>
      </c>
      <c r="F1259" s="33">
        <f t="shared" si="81"/>
        <v>78885</v>
      </c>
      <c r="G1259" s="43"/>
      <c r="H1259" s="33">
        <v>97817</v>
      </c>
      <c r="I1259" s="35">
        <v>99.3</v>
      </c>
      <c r="J1259" s="33">
        <v>118327</v>
      </c>
      <c r="K1259" s="43">
        <f t="shared" si="83"/>
        <v>78885</v>
      </c>
      <c r="L1259" s="43"/>
      <c r="M1259" s="140"/>
      <c r="O1259" s="113"/>
    </row>
    <row r="1260" spans="1:15" ht="15.95" customHeight="1" x14ac:dyDescent="0.25">
      <c r="A1260" s="29" t="s">
        <v>2198</v>
      </c>
      <c r="B1260" s="28" t="s">
        <v>2199</v>
      </c>
      <c r="C1260" s="1">
        <v>76911</v>
      </c>
      <c r="D1260" s="48" t="s">
        <v>172</v>
      </c>
      <c r="E1260" s="43">
        <f t="shared" si="82"/>
        <v>71784</v>
      </c>
      <c r="F1260" s="33">
        <f t="shared" si="81"/>
        <v>51274</v>
      </c>
      <c r="G1260" s="43"/>
      <c r="H1260" s="33">
        <v>63580</v>
      </c>
      <c r="I1260" s="35">
        <v>94.2</v>
      </c>
      <c r="J1260" s="33">
        <v>76911</v>
      </c>
      <c r="K1260" s="43">
        <f t="shared" si="83"/>
        <v>51274</v>
      </c>
      <c r="L1260" s="43"/>
      <c r="M1260" s="140"/>
      <c r="O1260" s="113"/>
    </row>
    <row r="1261" spans="1:15" ht="15.95" customHeight="1" x14ac:dyDescent="0.25">
      <c r="A1261" s="29" t="s">
        <v>2200</v>
      </c>
      <c r="B1261" s="28" t="s">
        <v>2201</v>
      </c>
      <c r="C1261" s="1">
        <v>30821</v>
      </c>
      <c r="D1261" s="48" t="s">
        <v>172</v>
      </c>
      <c r="E1261" s="43">
        <f t="shared" si="82"/>
        <v>28767</v>
      </c>
      <c r="F1261" s="33">
        <f t="shared" si="81"/>
        <v>20548</v>
      </c>
      <c r="G1261" s="43"/>
      <c r="H1261" s="33">
        <v>25479</v>
      </c>
      <c r="I1261" s="35">
        <v>42.4</v>
      </c>
      <c r="J1261" s="33">
        <v>30821</v>
      </c>
      <c r="K1261" s="43">
        <f t="shared" si="83"/>
        <v>20548</v>
      </c>
      <c r="L1261" s="43"/>
      <c r="M1261" s="140"/>
      <c r="O1261" s="113"/>
    </row>
    <row r="1262" spans="1:15" ht="15.95" customHeight="1" x14ac:dyDescent="0.25">
      <c r="A1262" s="29" t="s">
        <v>2202</v>
      </c>
      <c r="B1262" s="28" t="s">
        <v>2203</v>
      </c>
      <c r="C1262" s="1">
        <v>88375</v>
      </c>
      <c r="D1262" s="48" t="s">
        <v>172</v>
      </c>
      <c r="E1262" s="43">
        <f t="shared" si="82"/>
        <v>82484</v>
      </c>
      <c r="F1262" s="33">
        <f t="shared" si="81"/>
        <v>58917</v>
      </c>
      <c r="G1262" s="43"/>
      <c r="H1262" s="33">
        <v>73057</v>
      </c>
      <c r="I1262" s="35">
        <v>80.5</v>
      </c>
      <c r="J1262" s="33">
        <v>88375</v>
      </c>
      <c r="K1262" s="43">
        <f t="shared" si="83"/>
        <v>58917</v>
      </c>
      <c r="L1262" s="43"/>
      <c r="M1262" s="140"/>
      <c r="O1262" s="113"/>
    </row>
    <row r="1263" spans="1:15" x14ac:dyDescent="0.25">
      <c r="A1263" s="29" t="s">
        <v>159</v>
      </c>
      <c r="E1263" s="43" t="str">
        <f t="shared" si="82"/>
        <v/>
      </c>
      <c r="F1263" s="33" t="str">
        <f t="shared" si="81"/>
        <v/>
      </c>
      <c r="G1263" s="43"/>
      <c r="J1263" s="114" t="s">
        <v>159</v>
      </c>
      <c r="K1263" s="43"/>
      <c r="L1263" s="43"/>
      <c r="M1263" s="140"/>
      <c r="O1263" s="113"/>
    </row>
    <row r="1264" spans="1:15" x14ac:dyDescent="0.25">
      <c r="A1264" s="29" t="s">
        <v>159</v>
      </c>
      <c r="B1264" s="48"/>
      <c r="D1264" s="31" t="s">
        <v>160</v>
      </c>
      <c r="E1264" s="43" t="str">
        <f t="shared" si="82"/>
        <v/>
      </c>
      <c r="F1264" s="33" t="str">
        <f t="shared" si="81"/>
        <v/>
      </c>
      <c r="G1264" s="43"/>
      <c r="H1264" s="62" t="s">
        <v>2129</v>
      </c>
      <c r="J1264" s="114" t="s">
        <v>159</v>
      </c>
      <c r="K1264" s="43"/>
      <c r="L1264" s="43"/>
      <c r="M1264" s="140"/>
      <c r="O1264" s="113"/>
    </row>
    <row r="1265" spans="1:15" x14ac:dyDescent="0.25">
      <c r="A1265" s="29" t="s">
        <v>159</v>
      </c>
      <c r="B1265" s="48"/>
      <c r="D1265" s="31" t="s">
        <v>2072</v>
      </c>
      <c r="E1265" s="43" t="str">
        <f t="shared" si="82"/>
        <v/>
      </c>
      <c r="F1265" s="33" t="str">
        <f t="shared" si="81"/>
        <v/>
      </c>
      <c r="G1265" s="43"/>
      <c r="H1265" s="70" t="s">
        <v>2073</v>
      </c>
      <c r="J1265" s="114" t="s">
        <v>159</v>
      </c>
      <c r="K1265" s="43"/>
      <c r="L1265" s="43"/>
      <c r="M1265" s="140"/>
      <c r="O1265" s="113"/>
    </row>
    <row r="1266" spans="1:15" x14ac:dyDescent="0.25">
      <c r="A1266" s="29" t="s">
        <v>159</v>
      </c>
      <c r="B1266" s="48"/>
      <c r="D1266" s="31" t="s">
        <v>166</v>
      </c>
      <c r="E1266" s="43" t="str">
        <f t="shared" si="82"/>
        <v/>
      </c>
      <c r="F1266" s="33" t="str">
        <f t="shared" si="81"/>
        <v/>
      </c>
      <c r="G1266" s="43"/>
      <c r="H1266" s="58" t="s">
        <v>2074</v>
      </c>
      <c r="J1266" s="114" t="s">
        <v>159</v>
      </c>
      <c r="K1266" s="43"/>
      <c r="L1266" s="43"/>
      <c r="M1266" s="140"/>
      <c r="O1266" s="113"/>
    </row>
    <row r="1267" spans="1:15" x14ac:dyDescent="0.25">
      <c r="A1267" s="29" t="s">
        <v>159</v>
      </c>
      <c r="B1267" s="48"/>
      <c r="D1267" s="31" t="s">
        <v>617</v>
      </c>
      <c r="E1267" s="43" t="str">
        <f t="shared" si="82"/>
        <v/>
      </c>
      <c r="F1267" s="33" t="str">
        <f t="shared" si="81"/>
        <v/>
      </c>
      <c r="G1267" s="43"/>
      <c r="H1267" s="45" t="s">
        <v>1131</v>
      </c>
      <c r="J1267" s="114" t="s">
        <v>159</v>
      </c>
      <c r="K1267" s="43"/>
      <c r="L1267" s="43"/>
      <c r="M1267" s="140"/>
      <c r="O1267" s="113"/>
    </row>
    <row r="1268" spans="1:15" x14ac:dyDescent="0.25">
      <c r="A1268" s="29" t="s">
        <v>159</v>
      </c>
      <c r="B1268" s="48" t="s">
        <v>2075</v>
      </c>
      <c r="D1268" s="31" t="s">
        <v>168</v>
      </c>
      <c r="E1268" s="43" t="str">
        <f t="shared" si="82"/>
        <v/>
      </c>
      <c r="F1268" s="33" t="str">
        <f t="shared" si="81"/>
        <v/>
      </c>
      <c r="G1268" s="43"/>
      <c r="H1268" s="46" t="s">
        <v>2076</v>
      </c>
      <c r="J1268" s="114" t="s">
        <v>159</v>
      </c>
      <c r="K1268" s="43"/>
      <c r="L1268" s="43"/>
      <c r="M1268" s="140"/>
      <c r="O1268" s="113"/>
    </row>
    <row r="1269" spans="1:15" x14ac:dyDescent="0.25">
      <c r="A1269" s="29" t="s">
        <v>159</v>
      </c>
      <c r="B1269" s="48" t="s">
        <v>2077</v>
      </c>
      <c r="D1269" s="31"/>
      <c r="E1269" s="43" t="str">
        <f t="shared" si="82"/>
        <v/>
      </c>
      <c r="F1269" s="33" t="str">
        <f t="shared" si="81"/>
        <v/>
      </c>
      <c r="G1269" s="43"/>
      <c r="H1269" s="55" t="s">
        <v>241</v>
      </c>
      <c r="I1269" s="35" t="s">
        <v>242</v>
      </c>
      <c r="J1269" s="114" t="s">
        <v>159</v>
      </c>
      <c r="K1269" s="43"/>
      <c r="L1269" s="43"/>
      <c r="M1269" s="140"/>
      <c r="O1269" s="113"/>
    </row>
    <row r="1270" spans="1:15" x14ac:dyDescent="0.25">
      <c r="A1270" s="23" t="s">
        <v>73</v>
      </c>
      <c r="B1270" s="48" t="s">
        <v>2078</v>
      </c>
      <c r="D1270" s="31" t="s">
        <v>243</v>
      </c>
      <c r="E1270" s="43" t="str">
        <f t="shared" si="82"/>
        <v/>
      </c>
      <c r="F1270" s="33" t="str">
        <f t="shared" si="81"/>
        <v/>
      </c>
      <c r="G1270" s="43"/>
      <c r="H1270" s="55" t="s">
        <v>244</v>
      </c>
      <c r="I1270" s="35" t="s">
        <v>245</v>
      </c>
      <c r="J1270" s="114" t="s">
        <v>159</v>
      </c>
      <c r="K1270" s="43"/>
      <c r="L1270" s="43"/>
      <c r="M1270" s="140"/>
      <c r="O1270" s="113"/>
    </row>
    <row r="1271" spans="1:15" ht="15.95" customHeight="1" x14ac:dyDescent="0.25">
      <c r="A1271" s="29" t="s">
        <v>2204</v>
      </c>
      <c r="B1271" s="48" t="s">
        <v>2205</v>
      </c>
      <c r="C1271" s="1">
        <v>105088</v>
      </c>
      <c r="D1271" s="48" t="s">
        <v>172</v>
      </c>
      <c r="E1271" s="43">
        <f t="shared" si="82"/>
        <v>98083</v>
      </c>
      <c r="F1271" s="33">
        <f t="shared" si="81"/>
        <v>70059</v>
      </c>
      <c r="G1271" s="43"/>
      <c r="H1271" s="33">
        <v>86873</v>
      </c>
      <c r="I1271" s="35">
        <v>107.9</v>
      </c>
      <c r="J1271" s="33">
        <v>105088</v>
      </c>
      <c r="K1271" s="43">
        <f t="shared" ref="K1271:K1294" si="84">H1271/1.24</f>
        <v>70059</v>
      </c>
      <c r="L1271" s="43"/>
      <c r="M1271" s="140"/>
      <c r="O1271" s="113"/>
    </row>
    <row r="1272" spans="1:15" ht="15.95" customHeight="1" x14ac:dyDescent="0.25">
      <c r="A1272" s="29" t="s">
        <v>2206</v>
      </c>
      <c r="B1272" s="48" t="s">
        <v>2207</v>
      </c>
      <c r="C1272" s="1">
        <v>42452</v>
      </c>
      <c r="D1272" s="48" t="s">
        <v>172</v>
      </c>
      <c r="E1272" s="43">
        <f t="shared" si="82"/>
        <v>39623</v>
      </c>
      <c r="F1272" s="33">
        <f t="shared" si="81"/>
        <v>28302</v>
      </c>
      <c r="G1272" s="43"/>
      <c r="H1272" s="33">
        <v>35094</v>
      </c>
      <c r="I1272" s="35">
        <v>61.5</v>
      </c>
      <c r="J1272" s="33">
        <v>42452</v>
      </c>
      <c r="K1272" s="43">
        <f t="shared" si="84"/>
        <v>28302</v>
      </c>
      <c r="L1272" s="43"/>
      <c r="M1272" s="140"/>
      <c r="O1272" s="113"/>
    </row>
    <row r="1273" spans="1:15" ht="15.95" customHeight="1" x14ac:dyDescent="0.25">
      <c r="A1273" s="29" t="s">
        <v>2208</v>
      </c>
      <c r="B1273" s="28" t="s">
        <v>2209</v>
      </c>
      <c r="C1273" s="1">
        <v>123441</v>
      </c>
      <c r="D1273" s="48" t="s">
        <v>172</v>
      </c>
      <c r="E1273" s="43">
        <f t="shared" si="82"/>
        <v>115212</v>
      </c>
      <c r="F1273" s="33">
        <f t="shared" si="81"/>
        <v>82294</v>
      </c>
      <c r="G1273" s="43"/>
      <c r="H1273" s="33">
        <v>102045</v>
      </c>
      <c r="I1273" s="35">
        <v>167.7</v>
      </c>
      <c r="J1273" s="33">
        <v>123442</v>
      </c>
      <c r="K1273" s="43">
        <f t="shared" si="84"/>
        <v>82294</v>
      </c>
      <c r="L1273" s="43"/>
      <c r="M1273" s="140"/>
      <c r="O1273" s="113"/>
    </row>
    <row r="1274" spans="1:15" ht="15.95" customHeight="1" x14ac:dyDescent="0.25">
      <c r="A1274" s="29" t="s">
        <v>2210</v>
      </c>
      <c r="B1274" s="28" t="s">
        <v>2211</v>
      </c>
      <c r="C1274" s="1">
        <v>67196</v>
      </c>
      <c r="D1274" s="48" t="s">
        <v>172</v>
      </c>
      <c r="E1274" s="43">
        <f t="shared" si="82"/>
        <v>62717</v>
      </c>
      <c r="F1274" s="33">
        <f t="shared" si="81"/>
        <v>44798</v>
      </c>
      <c r="G1274" s="43"/>
      <c r="H1274" s="33">
        <v>55549</v>
      </c>
      <c r="I1274" s="35">
        <v>89.4</v>
      </c>
      <c r="J1274" s="33">
        <v>67196</v>
      </c>
      <c r="K1274" s="43">
        <f t="shared" si="84"/>
        <v>44798</v>
      </c>
      <c r="L1274" s="43"/>
      <c r="M1274" s="140"/>
      <c r="O1274" s="113"/>
    </row>
    <row r="1275" spans="1:15" ht="15.95" customHeight="1" x14ac:dyDescent="0.25">
      <c r="A1275" s="29" t="s">
        <v>2212</v>
      </c>
      <c r="B1275" s="28" t="s">
        <v>2213</v>
      </c>
      <c r="C1275" s="1">
        <v>145418</v>
      </c>
      <c r="D1275" s="48" t="s">
        <v>172</v>
      </c>
      <c r="E1275" s="43">
        <f t="shared" si="82"/>
        <v>135724</v>
      </c>
      <c r="F1275" s="33">
        <f t="shared" si="81"/>
        <v>96946</v>
      </c>
      <c r="G1275" s="43"/>
      <c r="H1275" s="33">
        <v>120213</v>
      </c>
      <c r="I1275" s="35">
        <v>123.7</v>
      </c>
      <c r="J1275" s="33">
        <v>145419</v>
      </c>
      <c r="K1275" s="43">
        <f t="shared" si="84"/>
        <v>96946</v>
      </c>
      <c r="L1275" s="43"/>
      <c r="M1275" s="140"/>
      <c r="O1275" s="113"/>
    </row>
    <row r="1276" spans="1:15" ht="15.95" customHeight="1" x14ac:dyDescent="0.25">
      <c r="A1276" s="29" t="s">
        <v>2214</v>
      </c>
      <c r="B1276" s="28" t="s">
        <v>2215</v>
      </c>
      <c r="C1276" s="1">
        <v>55458</v>
      </c>
      <c r="D1276" s="48" t="s">
        <v>172</v>
      </c>
      <c r="E1276" s="43">
        <f t="shared" si="82"/>
        <v>51762</v>
      </c>
      <c r="F1276" s="33">
        <f t="shared" si="81"/>
        <v>36973</v>
      </c>
      <c r="G1276" s="43"/>
      <c r="H1276" s="33">
        <v>45846</v>
      </c>
      <c r="I1276" s="35">
        <v>94.2</v>
      </c>
      <c r="J1276" s="33">
        <v>55459</v>
      </c>
      <c r="K1276" s="43">
        <f t="shared" si="84"/>
        <v>36973</v>
      </c>
      <c r="L1276" s="43"/>
      <c r="M1276" s="140"/>
      <c r="O1276" s="113"/>
    </row>
    <row r="1277" spans="1:15" ht="15.95" customHeight="1" x14ac:dyDescent="0.25">
      <c r="A1277" s="29" t="s">
        <v>2216</v>
      </c>
      <c r="B1277" s="28" t="s">
        <v>2217</v>
      </c>
      <c r="C1277" s="1">
        <v>127997</v>
      </c>
      <c r="D1277" s="48" t="s">
        <v>172</v>
      </c>
      <c r="E1277" s="43">
        <f t="shared" si="82"/>
        <v>119463</v>
      </c>
      <c r="F1277" s="33">
        <f t="shared" si="81"/>
        <v>85331</v>
      </c>
      <c r="G1277" s="43"/>
      <c r="H1277" s="33">
        <v>105811</v>
      </c>
      <c r="I1277" s="35">
        <v>116.8</v>
      </c>
      <c r="J1277" s="33">
        <v>127997</v>
      </c>
      <c r="K1277" s="43">
        <f t="shared" si="84"/>
        <v>85331</v>
      </c>
      <c r="L1277" s="43"/>
      <c r="M1277" s="140"/>
      <c r="O1277" s="113"/>
    </row>
    <row r="1278" spans="1:15" ht="15.95" customHeight="1" x14ac:dyDescent="0.25">
      <c r="A1278" s="29" t="s">
        <v>2218</v>
      </c>
      <c r="B1278" s="28" t="s">
        <v>2219</v>
      </c>
      <c r="C1278" s="1">
        <v>128661</v>
      </c>
      <c r="D1278" s="48" t="s">
        <v>172</v>
      </c>
      <c r="E1278" s="43">
        <f t="shared" si="82"/>
        <v>120084</v>
      </c>
      <c r="F1278" s="33">
        <f t="shared" si="81"/>
        <v>85774</v>
      </c>
      <c r="G1278" s="43"/>
      <c r="H1278" s="33">
        <v>106360</v>
      </c>
      <c r="I1278" s="35">
        <v>115.1</v>
      </c>
      <c r="J1278" s="33">
        <v>128661</v>
      </c>
      <c r="K1278" s="43">
        <f t="shared" si="84"/>
        <v>85774</v>
      </c>
      <c r="L1278" s="43"/>
      <c r="M1278" s="140"/>
      <c r="O1278" s="113"/>
    </row>
    <row r="1279" spans="1:15" ht="15.95" customHeight="1" x14ac:dyDescent="0.25">
      <c r="A1279" s="29" t="s">
        <v>2220</v>
      </c>
      <c r="B1279" s="28" t="s">
        <v>2221</v>
      </c>
      <c r="C1279" s="1">
        <v>181837</v>
      </c>
      <c r="D1279" s="48" t="s">
        <v>172</v>
      </c>
      <c r="E1279" s="43">
        <f t="shared" si="82"/>
        <v>169715</v>
      </c>
      <c r="F1279" s="33">
        <f t="shared" si="81"/>
        <v>121225</v>
      </c>
      <c r="G1279" s="43"/>
      <c r="H1279" s="33">
        <v>150319</v>
      </c>
      <c r="I1279" s="35">
        <v>139.6</v>
      </c>
      <c r="J1279" s="33">
        <v>181838</v>
      </c>
      <c r="K1279" s="43">
        <f t="shared" si="84"/>
        <v>121225</v>
      </c>
      <c r="L1279" s="43"/>
      <c r="M1279" s="140"/>
      <c r="O1279" s="113"/>
    </row>
    <row r="1280" spans="1:15" ht="15.95" customHeight="1" x14ac:dyDescent="0.25">
      <c r="A1280" s="29" t="s">
        <v>2222</v>
      </c>
      <c r="B1280" s="28" t="s">
        <v>2223</v>
      </c>
      <c r="C1280" s="1">
        <v>90670</v>
      </c>
      <c r="D1280" s="48" t="s">
        <v>172</v>
      </c>
      <c r="E1280" s="43">
        <f t="shared" si="82"/>
        <v>84626</v>
      </c>
      <c r="F1280" s="33">
        <f t="shared" si="81"/>
        <v>60447</v>
      </c>
      <c r="G1280" s="43"/>
      <c r="H1280" s="33">
        <v>74954</v>
      </c>
      <c r="I1280" s="35">
        <v>88.8</v>
      </c>
      <c r="J1280" s="33">
        <v>90670</v>
      </c>
      <c r="K1280" s="43">
        <f t="shared" si="84"/>
        <v>60447</v>
      </c>
      <c r="L1280" s="43"/>
      <c r="M1280" s="140"/>
      <c r="O1280" s="113"/>
    </row>
    <row r="1281" spans="1:15" ht="15.95" customHeight="1" x14ac:dyDescent="0.25">
      <c r="A1281" s="29" t="s">
        <v>2224</v>
      </c>
      <c r="B1281" s="28" t="s">
        <v>2225</v>
      </c>
      <c r="C1281" s="1">
        <v>84806</v>
      </c>
      <c r="D1281" s="48" t="s">
        <v>172</v>
      </c>
      <c r="E1281" s="43">
        <f t="shared" si="82"/>
        <v>79153</v>
      </c>
      <c r="F1281" s="33">
        <f t="shared" si="81"/>
        <v>56538</v>
      </c>
      <c r="G1281" s="43"/>
      <c r="H1281" s="33">
        <v>70107</v>
      </c>
      <c r="I1281" s="35">
        <v>117</v>
      </c>
      <c r="J1281" s="33">
        <v>84807</v>
      </c>
      <c r="K1281" s="43">
        <f t="shared" si="84"/>
        <v>56538</v>
      </c>
      <c r="L1281" s="43"/>
      <c r="M1281" s="140"/>
      <c r="O1281" s="113"/>
    </row>
    <row r="1282" spans="1:15" ht="15.95" customHeight="1" x14ac:dyDescent="0.25">
      <c r="A1282" s="29" t="s">
        <v>2226</v>
      </c>
      <c r="B1282" s="28" t="s">
        <v>2227</v>
      </c>
      <c r="C1282" s="1">
        <v>239945</v>
      </c>
      <c r="D1282" s="48" t="s">
        <v>172</v>
      </c>
      <c r="E1282" s="43">
        <f t="shared" si="82"/>
        <v>223950</v>
      </c>
      <c r="F1282" s="33">
        <f t="shared" si="81"/>
        <v>159964</v>
      </c>
      <c r="G1282" s="43"/>
      <c r="H1282" s="33">
        <v>198355</v>
      </c>
      <c r="I1282" s="35">
        <v>178.63</v>
      </c>
      <c r="J1282" s="33">
        <v>239946</v>
      </c>
      <c r="K1282" s="43">
        <f t="shared" si="84"/>
        <v>159964</v>
      </c>
      <c r="L1282" s="43"/>
      <c r="M1282" s="140"/>
      <c r="O1282" s="113"/>
    </row>
    <row r="1283" spans="1:15" ht="15.95" customHeight="1" x14ac:dyDescent="0.25">
      <c r="A1283" s="29" t="s">
        <v>2228</v>
      </c>
      <c r="B1283" s="28" t="s">
        <v>2229</v>
      </c>
      <c r="C1283" s="1">
        <v>88750</v>
      </c>
      <c r="D1283" s="48" t="s">
        <v>172</v>
      </c>
      <c r="E1283" s="43">
        <f t="shared" si="82"/>
        <v>82834</v>
      </c>
      <c r="F1283" s="33">
        <f t="shared" si="81"/>
        <v>59167</v>
      </c>
      <c r="G1283" s="43"/>
      <c r="H1283" s="33">
        <v>73367</v>
      </c>
      <c r="I1283" s="35">
        <v>125.76</v>
      </c>
      <c r="J1283" s="33">
        <v>88750</v>
      </c>
      <c r="K1283" s="43">
        <f t="shared" si="84"/>
        <v>59167</v>
      </c>
      <c r="L1283" s="43"/>
      <c r="M1283" s="140"/>
      <c r="O1283" s="113"/>
    </row>
    <row r="1284" spans="1:15" ht="15.95" customHeight="1" x14ac:dyDescent="0.25">
      <c r="A1284" s="29" t="s">
        <v>2230</v>
      </c>
      <c r="B1284" s="28" t="s">
        <v>2231</v>
      </c>
      <c r="C1284" s="1">
        <v>156763</v>
      </c>
      <c r="D1284" s="48" t="s">
        <v>172</v>
      </c>
      <c r="E1284" s="43">
        <f t="shared" si="82"/>
        <v>146313</v>
      </c>
      <c r="F1284" s="33">
        <f t="shared" si="81"/>
        <v>104509</v>
      </c>
      <c r="G1284" s="43"/>
      <c r="H1284" s="33">
        <v>129591</v>
      </c>
      <c r="I1284" s="35">
        <v>201.2</v>
      </c>
      <c r="J1284" s="33">
        <v>156763</v>
      </c>
      <c r="K1284" s="43">
        <f t="shared" si="84"/>
        <v>104509</v>
      </c>
      <c r="L1284" s="43"/>
      <c r="M1284" s="140"/>
      <c r="O1284" s="113"/>
    </row>
    <row r="1285" spans="1:15" ht="15.95" customHeight="1" x14ac:dyDescent="0.25">
      <c r="A1285" s="29" t="s">
        <v>2232</v>
      </c>
      <c r="B1285" s="28" t="s">
        <v>2233</v>
      </c>
      <c r="C1285" s="1">
        <v>92246</v>
      </c>
      <c r="D1285" s="48" t="s">
        <v>172</v>
      </c>
      <c r="E1285" s="43">
        <f t="shared" si="82"/>
        <v>86097</v>
      </c>
      <c r="F1285" s="33">
        <f t="shared" si="81"/>
        <v>61498</v>
      </c>
      <c r="G1285" s="43"/>
      <c r="H1285" s="33">
        <v>76257</v>
      </c>
      <c r="I1285" s="35">
        <v>111</v>
      </c>
      <c r="J1285" s="33">
        <v>92246</v>
      </c>
      <c r="K1285" s="43">
        <f t="shared" si="84"/>
        <v>61498</v>
      </c>
      <c r="L1285" s="43"/>
      <c r="M1285" s="140"/>
      <c r="O1285" s="113"/>
    </row>
    <row r="1286" spans="1:15" ht="15.95" customHeight="1" x14ac:dyDescent="0.25">
      <c r="A1286" s="29" t="s">
        <v>2234</v>
      </c>
      <c r="B1286" s="28" t="s">
        <v>2235</v>
      </c>
      <c r="C1286" s="1">
        <v>80164</v>
      </c>
      <c r="D1286" s="48" t="s">
        <v>172</v>
      </c>
      <c r="E1286" s="43">
        <f t="shared" si="82"/>
        <v>74820</v>
      </c>
      <c r="F1286" s="33">
        <f t="shared" si="81"/>
        <v>53443</v>
      </c>
      <c r="G1286" s="43"/>
      <c r="H1286" s="33">
        <v>66269</v>
      </c>
      <c r="I1286" s="35">
        <v>94.6</v>
      </c>
      <c r="J1286" s="33">
        <v>80164</v>
      </c>
      <c r="K1286" s="43">
        <f t="shared" si="84"/>
        <v>53443</v>
      </c>
      <c r="L1286" s="43"/>
      <c r="M1286" s="140"/>
      <c r="O1286" s="113"/>
    </row>
    <row r="1287" spans="1:15" ht="15.95" customHeight="1" x14ac:dyDescent="0.25">
      <c r="A1287" s="29" t="s">
        <v>2236</v>
      </c>
      <c r="B1287" s="28" t="s">
        <v>2237</v>
      </c>
      <c r="C1287" s="1">
        <v>41709</v>
      </c>
      <c r="D1287" s="48" t="s">
        <v>172</v>
      </c>
      <c r="E1287" s="43">
        <f t="shared" si="82"/>
        <v>38928</v>
      </c>
      <c r="F1287" s="33">
        <f t="shared" si="81"/>
        <v>27806</v>
      </c>
      <c r="G1287" s="43"/>
      <c r="H1287" s="33">
        <v>34480</v>
      </c>
      <c r="I1287" s="35">
        <v>54.1</v>
      </c>
      <c r="J1287" s="33">
        <v>41710</v>
      </c>
      <c r="K1287" s="43">
        <f t="shared" si="84"/>
        <v>27806</v>
      </c>
      <c r="L1287" s="43"/>
      <c r="M1287" s="140"/>
      <c r="O1287" s="113"/>
    </row>
    <row r="1288" spans="1:15" ht="15.95" customHeight="1" x14ac:dyDescent="0.25">
      <c r="A1288" s="29" t="s">
        <v>2238</v>
      </c>
      <c r="B1288" s="28" t="s">
        <v>2239</v>
      </c>
      <c r="C1288" s="1">
        <v>249381</v>
      </c>
      <c r="D1288" s="48" t="s">
        <v>172</v>
      </c>
      <c r="E1288" s="43">
        <f t="shared" si="82"/>
        <v>232756</v>
      </c>
      <c r="F1288" s="33">
        <f t="shared" si="81"/>
        <v>166254</v>
      </c>
      <c r="G1288" s="43"/>
      <c r="H1288" s="33">
        <v>206155</v>
      </c>
      <c r="I1288" s="35">
        <v>213.8</v>
      </c>
      <c r="J1288" s="33">
        <v>249381</v>
      </c>
      <c r="K1288" s="43">
        <f t="shared" si="84"/>
        <v>166254</v>
      </c>
      <c r="L1288" s="43"/>
      <c r="M1288" s="140"/>
      <c r="O1288" s="113"/>
    </row>
    <row r="1289" spans="1:15" ht="15.95" customHeight="1" x14ac:dyDescent="0.25">
      <c r="A1289" s="29" t="s">
        <v>2240</v>
      </c>
      <c r="B1289" s="28" t="s">
        <v>2241</v>
      </c>
      <c r="C1289" s="1">
        <v>182727</v>
      </c>
      <c r="D1289" s="48" t="s">
        <v>172</v>
      </c>
      <c r="E1289" s="43">
        <f t="shared" si="82"/>
        <v>170547</v>
      </c>
      <c r="F1289" s="33">
        <f t="shared" ref="F1289:F1352" si="85">IF(K1289=0,"",K1289)</f>
        <v>121819</v>
      </c>
      <c r="G1289" s="43"/>
      <c r="H1289" s="33">
        <v>151055</v>
      </c>
      <c r="I1289" s="35">
        <v>201.7</v>
      </c>
      <c r="J1289" s="33">
        <v>182728</v>
      </c>
      <c r="K1289" s="43">
        <f t="shared" si="84"/>
        <v>121819</v>
      </c>
      <c r="L1289" s="43"/>
      <c r="M1289" s="140"/>
      <c r="O1289" s="113"/>
    </row>
    <row r="1290" spans="1:15" ht="15.95" customHeight="1" x14ac:dyDescent="0.25">
      <c r="A1290" s="29" t="s">
        <v>2242</v>
      </c>
      <c r="B1290" s="28" t="s">
        <v>2243</v>
      </c>
      <c r="C1290" s="1">
        <v>127372</v>
      </c>
      <c r="D1290" s="48" t="s">
        <v>172</v>
      </c>
      <c r="E1290" s="43">
        <f t="shared" ref="E1290:E1353" si="86">IF(K1290&lt;=0,"",K1290*E$2)</f>
        <v>118881</v>
      </c>
      <c r="F1290" s="33">
        <f t="shared" si="85"/>
        <v>84915</v>
      </c>
      <c r="G1290" s="43"/>
      <c r="H1290" s="33">
        <v>105295</v>
      </c>
      <c r="I1290" s="35">
        <v>158.69999999999999</v>
      </c>
      <c r="J1290" s="33">
        <v>127373</v>
      </c>
      <c r="K1290" s="43">
        <f t="shared" si="84"/>
        <v>84915</v>
      </c>
      <c r="L1290" s="43"/>
      <c r="M1290" s="140"/>
      <c r="O1290" s="113"/>
    </row>
    <row r="1291" spans="1:15" ht="15.95" customHeight="1" x14ac:dyDescent="0.25">
      <c r="A1291" s="29" t="s">
        <v>2244</v>
      </c>
      <c r="B1291" s="28" t="s">
        <v>2245</v>
      </c>
      <c r="C1291" s="1">
        <v>114723</v>
      </c>
      <c r="D1291" s="48" t="s">
        <v>172</v>
      </c>
      <c r="E1291" s="43">
        <f t="shared" si="86"/>
        <v>107075</v>
      </c>
      <c r="F1291" s="33">
        <f t="shared" si="85"/>
        <v>76482</v>
      </c>
      <c r="G1291" s="43"/>
      <c r="H1291" s="33">
        <v>94838</v>
      </c>
      <c r="I1291" s="35">
        <v>138.69999999999999</v>
      </c>
      <c r="J1291" s="33">
        <v>114723</v>
      </c>
      <c r="K1291" s="43">
        <f t="shared" si="84"/>
        <v>76482</v>
      </c>
      <c r="L1291" s="43"/>
      <c r="M1291" s="140"/>
      <c r="O1291" s="113"/>
    </row>
    <row r="1292" spans="1:15" ht="15.95" customHeight="1" x14ac:dyDescent="0.25">
      <c r="A1292" s="29" t="s">
        <v>2246</v>
      </c>
      <c r="B1292" s="28" t="s">
        <v>2247</v>
      </c>
      <c r="C1292" s="1">
        <v>325884</v>
      </c>
      <c r="D1292" s="48" t="s">
        <v>172</v>
      </c>
      <c r="E1292" s="43">
        <f t="shared" si="86"/>
        <v>304158</v>
      </c>
      <c r="F1292" s="33">
        <f t="shared" si="85"/>
        <v>217256</v>
      </c>
      <c r="G1292" s="43"/>
      <c r="H1292" s="33">
        <v>269398</v>
      </c>
      <c r="I1292" s="35">
        <v>246.6</v>
      </c>
      <c r="J1292" s="33">
        <v>325885</v>
      </c>
      <c r="K1292" s="43">
        <f t="shared" si="84"/>
        <v>217256</v>
      </c>
      <c r="L1292" s="43"/>
      <c r="M1292" s="140"/>
      <c r="O1292" s="113"/>
    </row>
    <row r="1293" spans="1:15" ht="15.95" customHeight="1" x14ac:dyDescent="0.25">
      <c r="A1293" s="29" t="s">
        <v>2248</v>
      </c>
      <c r="B1293" s="28" t="s">
        <v>2249</v>
      </c>
      <c r="C1293" s="1">
        <v>329471</v>
      </c>
      <c r="D1293" s="48" t="s">
        <v>172</v>
      </c>
      <c r="E1293" s="43">
        <f t="shared" si="86"/>
        <v>307507</v>
      </c>
      <c r="F1293" s="33">
        <f t="shared" si="85"/>
        <v>219648</v>
      </c>
      <c r="G1293" s="43"/>
      <c r="H1293" s="33">
        <v>272363</v>
      </c>
      <c r="I1293" s="35">
        <v>255.01</v>
      </c>
      <c r="J1293" s="33">
        <v>329471</v>
      </c>
      <c r="K1293" s="43">
        <f t="shared" si="84"/>
        <v>219648</v>
      </c>
      <c r="L1293" s="43"/>
      <c r="M1293" s="140"/>
      <c r="O1293" s="113"/>
    </row>
    <row r="1294" spans="1:15" ht="15.95" customHeight="1" thickBot="1" x14ac:dyDescent="0.3">
      <c r="A1294" s="29" t="s">
        <v>2250</v>
      </c>
      <c r="B1294" s="28" t="s">
        <v>2251</v>
      </c>
      <c r="C1294" s="1">
        <v>226976</v>
      </c>
      <c r="D1294" s="48" t="s">
        <v>172</v>
      </c>
      <c r="E1294" s="43">
        <f t="shared" si="86"/>
        <v>211845</v>
      </c>
      <c r="F1294" s="33">
        <f t="shared" si="85"/>
        <v>151318</v>
      </c>
      <c r="G1294" s="43"/>
      <c r="H1294" s="33">
        <v>187634</v>
      </c>
      <c r="I1294" s="35">
        <v>471.6</v>
      </c>
      <c r="J1294" s="33">
        <v>226977</v>
      </c>
      <c r="K1294" s="43">
        <f t="shared" si="84"/>
        <v>151318</v>
      </c>
      <c r="L1294" s="43"/>
      <c r="M1294" s="140"/>
      <c r="O1294" s="113"/>
    </row>
    <row r="1295" spans="1:15" x14ac:dyDescent="0.25">
      <c r="A1295" s="29" t="s">
        <v>159</v>
      </c>
      <c r="B1295" s="50"/>
      <c r="E1295" s="43" t="str">
        <f t="shared" si="86"/>
        <v/>
      </c>
      <c r="F1295" s="33" t="str">
        <f t="shared" si="85"/>
        <v/>
      </c>
      <c r="G1295" s="43"/>
      <c r="J1295" s="114" t="s">
        <v>159</v>
      </c>
      <c r="K1295" s="43"/>
      <c r="L1295" s="43"/>
      <c r="M1295" s="140"/>
      <c r="O1295" s="113"/>
    </row>
    <row r="1296" spans="1:15" ht="15.75" thickBot="1" x14ac:dyDescent="0.3">
      <c r="A1296" s="29" t="s">
        <v>159</v>
      </c>
      <c r="B1296" s="37" t="s">
        <v>2252</v>
      </c>
      <c r="E1296" s="43" t="str">
        <f t="shared" si="86"/>
        <v/>
      </c>
      <c r="F1296" s="33" t="str">
        <f t="shared" si="85"/>
        <v/>
      </c>
      <c r="G1296" s="43"/>
      <c r="J1296" s="114" t="s">
        <v>159</v>
      </c>
      <c r="K1296" s="43"/>
      <c r="L1296" s="43"/>
      <c r="M1296" s="140"/>
      <c r="O1296" s="113"/>
    </row>
    <row r="1297" spans="1:15" x14ac:dyDescent="0.25">
      <c r="A1297" s="29" t="s">
        <v>159</v>
      </c>
      <c r="B1297" s="37" t="s">
        <v>2253</v>
      </c>
      <c r="D1297" s="31"/>
      <c r="E1297" s="43" t="str">
        <f t="shared" si="86"/>
        <v/>
      </c>
      <c r="F1297" s="33" t="str">
        <f t="shared" si="85"/>
        <v/>
      </c>
      <c r="G1297" s="43"/>
      <c r="H1297" s="54" t="s">
        <v>241</v>
      </c>
      <c r="I1297" s="35" t="s">
        <v>242</v>
      </c>
      <c r="J1297" s="114" t="s">
        <v>159</v>
      </c>
      <c r="K1297" s="43"/>
      <c r="L1297" s="43"/>
      <c r="M1297" s="140"/>
      <c r="O1297" s="113"/>
    </row>
    <row r="1298" spans="1:15" ht="15.75" thickBot="1" x14ac:dyDescent="0.3">
      <c r="A1298" s="23" t="s">
        <v>73</v>
      </c>
      <c r="B1298" s="39"/>
      <c r="D1298" s="31" t="s">
        <v>243</v>
      </c>
      <c r="E1298" s="43" t="str">
        <f t="shared" si="86"/>
        <v/>
      </c>
      <c r="F1298" s="33" t="str">
        <f t="shared" si="85"/>
        <v/>
      </c>
      <c r="G1298" s="43"/>
      <c r="H1298" s="55" t="s">
        <v>244</v>
      </c>
      <c r="I1298" s="35" t="s">
        <v>245</v>
      </c>
      <c r="J1298" s="114" t="s">
        <v>159</v>
      </c>
      <c r="K1298" s="43"/>
      <c r="L1298" s="43"/>
      <c r="M1298" s="140"/>
      <c r="O1298" s="113"/>
    </row>
    <row r="1299" spans="1:15" x14ac:dyDescent="0.25">
      <c r="A1299" s="29" t="s">
        <v>2254</v>
      </c>
      <c r="B1299" s="28" t="s">
        <v>2255</v>
      </c>
      <c r="C1299" s="1">
        <v>7077</v>
      </c>
      <c r="D1299" s="48" t="s">
        <v>172</v>
      </c>
      <c r="E1299" s="43">
        <f t="shared" si="86"/>
        <v>6607</v>
      </c>
      <c r="F1299" s="33">
        <f t="shared" si="85"/>
        <v>4719</v>
      </c>
      <c r="G1299" s="43"/>
      <c r="H1299" s="33">
        <v>5851</v>
      </c>
      <c r="I1299" s="35">
        <v>12.7</v>
      </c>
      <c r="J1299" s="114">
        <v>7078</v>
      </c>
      <c r="K1299" s="43">
        <f t="shared" ref="K1299:K1326" si="87">H1299/1.24</f>
        <v>4719</v>
      </c>
      <c r="L1299" s="43"/>
      <c r="M1299" s="140"/>
      <c r="O1299" s="113"/>
    </row>
    <row r="1300" spans="1:15" x14ac:dyDescent="0.25">
      <c r="A1300" s="29" t="s">
        <v>2256</v>
      </c>
      <c r="B1300" s="28" t="s">
        <v>2257</v>
      </c>
      <c r="C1300" s="1">
        <v>9904</v>
      </c>
      <c r="D1300" s="48" t="s">
        <v>172</v>
      </c>
      <c r="E1300" s="43">
        <f t="shared" si="86"/>
        <v>9244</v>
      </c>
      <c r="F1300" s="33">
        <f t="shared" si="85"/>
        <v>6603</v>
      </c>
      <c r="G1300" s="43"/>
      <c r="H1300" s="33">
        <v>8188</v>
      </c>
      <c r="I1300" s="35">
        <v>12.7</v>
      </c>
      <c r="J1300" s="33">
        <v>9905</v>
      </c>
      <c r="K1300" s="43">
        <f t="shared" si="87"/>
        <v>6603</v>
      </c>
      <c r="L1300" s="43"/>
      <c r="M1300" s="140"/>
      <c r="O1300" s="113"/>
    </row>
    <row r="1301" spans="1:15" x14ac:dyDescent="0.25">
      <c r="A1301" s="29" t="s">
        <v>2258</v>
      </c>
      <c r="B1301" s="28" t="s">
        <v>2259</v>
      </c>
      <c r="C1301" s="1">
        <v>40625</v>
      </c>
      <c r="D1301" s="48" t="s">
        <v>743</v>
      </c>
      <c r="E1301" s="43">
        <f t="shared" si="86"/>
        <v>37918</v>
      </c>
      <c r="F1301" s="33">
        <f t="shared" si="85"/>
        <v>27084</v>
      </c>
      <c r="G1301" s="43"/>
      <c r="H1301" s="33">
        <v>33584</v>
      </c>
      <c r="I1301" s="35">
        <v>10.1</v>
      </c>
      <c r="J1301" s="33">
        <v>40626</v>
      </c>
      <c r="K1301" s="43">
        <f t="shared" si="87"/>
        <v>27084</v>
      </c>
      <c r="L1301" s="43"/>
      <c r="M1301" s="140"/>
      <c r="O1301" s="113"/>
    </row>
    <row r="1302" spans="1:15" x14ac:dyDescent="0.25">
      <c r="A1302" s="29" t="s">
        <v>2260</v>
      </c>
      <c r="B1302" s="28" t="s">
        <v>2261</v>
      </c>
      <c r="C1302" s="1">
        <v>96944</v>
      </c>
      <c r="D1302" s="48" t="s">
        <v>743</v>
      </c>
      <c r="E1302" s="43">
        <f t="shared" si="86"/>
        <v>90482</v>
      </c>
      <c r="F1302" s="33">
        <f t="shared" si="85"/>
        <v>64630</v>
      </c>
      <c r="G1302" s="43"/>
      <c r="H1302" s="33">
        <v>80141</v>
      </c>
      <c r="I1302" s="35">
        <v>0</v>
      </c>
      <c r="J1302" s="33">
        <v>96945</v>
      </c>
      <c r="K1302" s="43">
        <f t="shared" si="87"/>
        <v>64630</v>
      </c>
      <c r="L1302" s="43"/>
      <c r="M1302" s="140"/>
      <c r="O1302" s="113"/>
    </row>
    <row r="1303" spans="1:15" x14ac:dyDescent="0.25">
      <c r="A1303" s="29" t="s">
        <v>2262</v>
      </c>
      <c r="B1303" s="28" t="s">
        <v>2263</v>
      </c>
      <c r="C1303" s="1">
        <v>55392</v>
      </c>
      <c r="D1303" s="48" t="s">
        <v>743</v>
      </c>
      <c r="E1303" s="43">
        <f t="shared" si="86"/>
        <v>51699</v>
      </c>
      <c r="F1303" s="33">
        <f t="shared" si="85"/>
        <v>36928</v>
      </c>
      <c r="G1303" s="43"/>
      <c r="H1303" s="33">
        <v>45791</v>
      </c>
      <c r="I1303" s="35">
        <v>12</v>
      </c>
      <c r="J1303" s="33">
        <v>55392</v>
      </c>
      <c r="K1303" s="43">
        <f t="shared" si="87"/>
        <v>36928</v>
      </c>
      <c r="L1303" s="43"/>
      <c r="M1303" s="140"/>
      <c r="O1303" s="113"/>
    </row>
    <row r="1304" spans="1:15" x14ac:dyDescent="0.25">
      <c r="A1304" s="29" t="s">
        <v>2264</v>
      </c>
      <c r="B1304" s="28" t="s">
        <v>2265</v>
      </c>
      <c r="C1304" s="1">
        <v>33512</v>
      </c>
      <c r="D1304" s="48" t="s">
        <v>743</v>
      </c>
      <c r="E1304" s="43">
        <f t="shared" si="86"/>
        <v>31279</v>
      </c>
      <c r="F1304" s="33">
        <f t="shared" si="85"/>
        <v>22342</v>
      </c>
      <c r="G1304" s="43"/>
      <c r="H1304" s="33">
        <v>27704</v>
      </c>
      <c r="I1304" s="35">
        <v>6.8</v>
      </c>
      <c r="J1304" s="33">
        <v>33513</v>
      </c>
      <c r="K1304" s="43">
        <f t="shared" si="87"/>
        <v>22342</v>
      </c>
      <c r="L1304" s="43"/>
      <c r="M1304" s="140"/>
      <c r="O1304" s="113"/>
    </row>
    <row r="1305" spans="1:15" x14ac:dyDescent="0.25">
      <c r="A1305" s="29" t="s">
        <v>2266</v>
      </c>
      <c r="B1305" s="28" t="s">
        <v>2267</v>
      </c>
      <c r="C1305" s="1">
        <v>46837</v>
      </c>
      <c r="D1305" s="48" t="s">
        <v>743</v>
      </c>
      <c r="E1305" s="43">
        <f t="shared" si="86"/>
        <v>43715</v>
      </c>
      <c r="F1305" s="33">
        <f t="shared" si="85"/>
        <v>31225</v>
      </c>
      <c r="G1305" s="43"/>
      <c r="H1305" s="33">
        <v>38719</v>
      </c>
      <c r="I1305" s="35">
        <v>14.5</v>
      </c>
      <c r="J1305" s="33">
        <v>46838</v>
      </c>
      <c r="K1305" s="43">
        <f t="shared" si="87"/>
        <v>31225</v>
      </c>
      <c r="L1305" s="43"/>
      <c r="M1305" s="140"/>
      <c r="O1305" s="113"/>
    </row>
    <row r="1306" spans="1:15" x14ac:dyDescent="0.25">
      <c r="A1306" s="29" t="s">
        <v>2268</v>
      </c>
      <c r="B1306" s="28" t="s">
        <v>2269</v>
      </c>
      <c r="C1306" s="1">
        <v>4533</v>
      </c>
      <c r="D1306" s="48" t="s">
        <v>743</v>
      </c>
      <c r="E1306" s="43">
        <f t="shared" si="86"/>
        <v>4232</v>
      </c>
      <c r="F1306" s="33">
        <f t="shared" si="85"/>
        <v>3023</v>
      </c>
      <c r="G1306" s="43"/>
      <c r="H1306" s="33">
        <v>3748</v>
      </c>
      <c r="I1306" s="35">
        <v>0.51</v>
      </c>
      <c r="J1306" s="33">
        <v>4534</v>
      </c>
      <c r="K1306" s="43">
        <f t="shared" si="87"/>
        <v>3023</v>
      </c>
      <c r="L1306" s="43"/>
      <c r="M1306" s="140"/>
      <c r="O1306" s="113"/>
    </row>
    <row r="1307" spans="1:15" x14ac:dyDescent="0.25">
      <c r="A1307" s="29" t="s">
        <v>2270</v>
      </c>
      <c r="B1307" s="28" t="s">
        <v>2271</v>
      </c>
      <c r="C1307" s="1">
        <v>5985</v>
      </c>
      <c r="D1307" s="48" t="s">
        <v>743</v>
      </c>
      <c r="E1307" s="43">
        <f t="shared" si="86"/>
        <v>5586</v>
      </c>
      <c r="F1307" s="33">
        <f t="shared" si="85"/>
        <v>3990</v>
      </c>
      <c r="G1307" s="43"/>
      <c r="H1307" s="33">
        <v>4948</v>
      </c>
      <c r="I1307" s="35">
        <v>0.96</v>
      </c>
      <c r="J1307" s="33">
        <v>5985</v>
      </c>
      <c r="K1307" s="43">
        <f t="shared" si="87"/>
        <v>3990</v>
      </c>
      <c r="L1307" s="43"/>
      <c r="M1307" s="140"/>
      <c r="O1307" s="113"/>
    </row>
    <row r="1308" spans="1:15" x14ac:dyDescent="0.25">
      <c r="A1308" s="29" t="s">
        <v>2272</v>
      </c>
      <c r="B1308" s="28" t="s">
        <v>2273</v>
      </c>
      <c r="C1308" s="1">
        <v>4883</v>
      </c>
      <c r="D1308" s="48" t="s">
        <v>743</v>
      </c>
      <c r="E1308" s="43">
        <f t="shared" si="86"/>
        <v>4558</v>
      </c>
      <c r="F1308" s="33">
        <f t="shared" si="85"/>
        <v>3256</v>
      </c>
      <c r="G1308" s="43"/>
      <c r="H1308" s="33">
        <v>4037</v>
      </c>
      <c r="I1308" s="35">
        <v>1</v>
      </c>
      <c r="J1308" s="33">
        <v>4883</v>
      </c>
      <c r="K1308" s="43">
        <f t="shared" si="87"/>
        <v>3256</v>
      </c>
      <c r="L1308" s="43"/>
      <c r="M1308" s="140"/>
      <c r="O1308" s="113"/>
    </row>
    <row r="1309" spans="1:15" x14ac:dyDescent="0.25">
      <c r="A1309" s="29" t="s">
        <v>2274</v>
      </c>
      <c r="B1309" s="28" t="s">
        <v>2275</v>
      </c>
      <c r="C1309" s="1">
        <v>6915</v>
      </c>
      <c r="D1309" s="48" t="s">
        <v>743</v>
      </c>
      <c r="E1309" s="43">
        <f t="shared" si="86"/>
        <v>6454</v>
      </c>
      <c r="F1309" s="33">
        <f t="shared" si="85"/>
        <v>4610</v>
      </c>
      <c r="G1309" s="43"/>
      <c r="H1309" s="33">
        <v>5717</v>
      </c>
      <c r="I1309" s="35">
        <v>1.7</v>
      </c>
      <c r="J1309" s="33">
        <v>6916</v>
      </c>
      <c r="K1309" s="43">
        <f t="shared" si="87"/>
        <v>4610</v>
      </c>
      <c r="L1309" s="43"/>
      <c r="M1309" s="140"/>
      <c r="O1309" s="113"/>
    </row>
    <row r="1310" spans="1:15" x14ac:dyDescent="0.25">
      <c r="A1310" s="29" t="s">
        <v>2276</v>
      </c>
      <c r="B1310" s="28" t="s">
        <v>2277</v>
      </c>
      <c r="C1310" s="1">
        <v>71943</v>
      </c>
      <c r="D1310" s="48" t="s">
        <v>743</v>
      </c>
      <c r="E1310" s="43">
        <f t="shared" si="86"/>
        <v>67147</v>
      </c>
      <c r="F1310" s="33">
        <f t="shared" si="85"/>
        <v>47962</v>
      </c>
      <c r="G1310" s="43"/>
      <c r="H1310" s="33">
        <v>59473</v>
      </c>
      <c r="I1310" s="35">
        <v>17.998999999999999</v>
      </c>
      <c r="J1310" s="33">
        <v>71943</v>
      </c>
      <c r="K1310" s="43">
        <f t="shared" si="87"/>
        <v>47962</v>
      </c>
      <c r="L1310" s="43"/>
      <c r="M1310" s="140"/>
      <c r="O1310" s="113"/>
    </row>
    <row r="1311" spans="1:15" x14ac:dyDescent="0.25">
      <c r="A1311" s="29" t="s">
        <v>2278</v>
      </c>
      <c r="B1311" s="28" t="s">
        <v>2279</v>
      </c>
      <c r="C1311" s="1">
        <v>77866</v>
      </c>
      <c r="D1311" s="48" t="s">
        <v>743</v>
      </c>
      <c r="E1311" s="43">
        <f t="shared" si="86"/>
        <v>72675</v>
      </c>
      <c r="F1311" s="33">
        <f t="shared" si="85"/>
        <v>51911</v>
      </c>
      <c r="G1311" s="43"/>
      <c r="H1311" s="33">
        <v>64370</v>
      </c>
      <c r="I1311" s="35">
        <v>17.998999999999999</v>
      </c>
      <c r="J1311" s="33">
        <v>77867</v>
      </c>
      <c r="K1311" s="43">
        <f t="shared" si="87"/>
        <v>51911</v>
      </c>
      <c r="L1311" s="43"/>
      <c r="M1311" s="140"/>
      <c r="O1311" s="113"/>
    </row>
    <row r="1312" spans="1:15" x14ac:dyDescent="0.25">
      <c r="A1312" s="29" t="s">
        <v>2280</v>
      </c>
      <c r="B1312" s="28" t="s">
        <v>2281</v>
      </c>
      <c r="C1312" s="1">
        <v>11297</v>
      </c>
      <c r="D1312" s="48" t="s">
        <v>743</v>
      </c>
      <c r="E1312" s="43">
        <f t="shared" si="86"/>
        <v>10543</v>
      </c>
      <c r="F1312" s="33">
        <f t="shared" si="85"/>
        <v>7531</v>
      </c>
      <c r="G1312" s="43"/>
      <c r="H1312" s="33">
        <v>9339</v>
      </c>
      <c r="I1312" s="35">
        <v>3.3</v>
      </c>
      <c r="J1312" s="33">
        <v>11297</v>
      </c>
      <c r="K1312" s="43">
        <f t="shared" si="87"/>
        <v>7531</v>
      </c>
      <c r="L1312" s="43"/>
      <c r="M1312" s="140"/>
      <c r="O1312" s="113"/>
    </row>
    <row r="1313" spans="1:53" x14ac:dyDescent="0.25">
      <c r="A1313" s="29" t="s">
        <v>2282</v>
      </c>
      <c r="B1313" s="28" t="s">
        <v>2283</v>
      </c>
      <c r="C1313" s="1">
        <v>13005</v>
      </c>
      <c r="D1313" s="48" t="s">
        <v>743</v>
      </c>
      <c r="E1313" s="43">
        <f t="shared" si="86"/>
        <v>12138</v>
      </c>
      <c r="F1313" s="33">
        <f t="shared" si="85"/>
        <v>8670</v>
      </c>
      <c r="G1313" s="43"/>
      <c r="H1313" s="33">
        <v>10751</v>
      </c>
      <c r="I1313" s="35">
        <v>4.5</v>
      </c>
      <c r="J1313" s="33">
        <v>13005</v>
      </c>
      <c r="K1313" s="43">
        <f t="shared" si="87"/>
        <v>8670</v>
      </c>
      <c r="L1313" s="43"/>
      <c r="M1313" s="140"/>
      <c r="O1313" s="113"/>
    </row>
    <row r="1314" spans="1:53" x14ac:dyDescent="0.25">
      <c r="A1314" s="29" t="s">
        <v>2284</v>
      </c>
      <c r="B1314" s="28" t="s">
        <v>2285</v>
      </c>
      <c r="C1314" s="1">
        <v>12485</v>
      </c>
      <c r="D1314" s="48" t="s">
        <v>743</v>
      </c>
      <c r="E1314" s="43">
        <f t="shared" si="86"/>
        <v>11652</v>
      </c>
      <c r="F1314" s="33">
        <f t="shared" si="85"/>
        <v>8323</v>
      </c>
      <c r="G1314" s="43"/>
      <c r="H1314" s="33">
        <v>10321</v>
      </c>
      <c r="I1314" s="35">
        <v>5.0999999999999996</v>
      </c>
      <c r="J1314" s="33">
        <v>12485</v>
      </c>
      <c r="K1314" s="43">
        <f t="shared" si="87"/>
        <v>8323</v>
      </c>
      <c r="L1314" s="43"/>
      <c r="M1314" s="140"/>
      <c r="O1314" s="113"/>
    </row>
    <row r="1315" spans="1:53" x14ac:dyDescent="0.25">
      <c r="A1315" s="29" t="s">
        <v>2286</v>
      </c>
      <c r="B1315" s="28" t="s">
        <v>2287</v>
      </c>
      <c r="C1315" s="1">
        <v>19447</v>
      </c>
      <c r="D1315" s="48" t="s">
        <v>743</v>
      </c>
      <c r="E1315" s="43">
        <f t="shared" si="86"/>
        <v>18151</v>
      </c>
      <c r="F1315" s="33">
        <f t="shared" si="85"/>
        <v>12965</v>
      </c>
      <c r="G1315" s="43"/>
      <c r="H1315" s="33">
        <v>16077</v>
      </c>
      <c r="I1315" s="35">
        <v>5.3</v>
      </c>
      <c r="J1315" s="33">
        <v>19448</v>
      </c>
      <c r="K1315" s="43">
        <f t="shared" si="87"/>
        <v>12965</v>
      </c>
      <c r="L1315" s="43"/>
      <c r="M1315" s="140"/>
      <c r="O1315" s="113"/>
    </row>
    <row r="1316" spans="1:53" x14ac:dyDescent="0.25">
      <c r="A1316" s="29" t="s">
        <v>2288</v>
      </c>
      <c r="B1316" s="28" t="s">
        <v>2289</v>
      </c>
      <c r="C1316" s="1">
        <v>4490</v>
      </c>
      <c r="D1316" s="48" t="s">
        <v>743</v>
      </c>
      <c r="E1316" s="43">
        <f t="shared" si="86"/>
        <v>4192</v>
      </c>
      <c r="F1316" s="33">
        <f t="shared" si="85"/>
        <v>2994</v>
      </c>
      <c r="G1316" s="43"/>
      <c r="H1316" s="33">
        <v>3712</v>
      </c>
      <c r="I1316" s="35">
        <v>0</v>
      </c>
      <c r="J1316" s="33">
        <v>4490</v>
      </c>
      <c r="K1316" s="43">
        <f t="shared" si="87"/>
        <v>2994</v>
      </c>
      <c r="L1316" s="43"/>
      <c r="M1316" s="140"/>
      <c r="O1316" s="113"/>
    </row>
    <row r="1317" spans="1:53" x14ac:dyDescent="0.25">
      <c r="A1317" s="29" t="s">
        <v>2290</v>
      </c>
      <c r="B1317" s="28" t="s">
        <v>2291</v>
      </c>
      <c r="C1317" s="1">
        <v>5055</v>
      </c>
      <c r="D1317" s="48" t="s">
        <v>743</v>
      </c>
      <c r="E1317" s="43">
        <f t="shared" si="86"/>
        <v>4718</v>
      </c>
      <c r="F1317" s="33">
        <f t="shared" si="85"/>
        <v>3370</v>
      </c>
      <c r="G1317" s="43"/>
      <c r="H1317" s="33">
        <v>4179</v>
      </c>
      <c r="I1317" s="35">
        <v>0</v>
      </c>
      <c r="J1317" s="33">
        <v>5055</v>
      </c>
      <c r="K1317" s="43">
        <f t="shared" si="87"/>
        <v>3370</v>
      </c>
      <c r="L1317" s="43"/>
      <c r="M1317" s="140"/>
      <c r="O1317" s="113"/>
    </row>
    <row r="1318" spans="1:53" x14ac:dyDescent="0.25">
      <c r="A1318" s="29" t="s">
        <v>2292</v>
      </c>
      <c r="B1318" s="28" t="s">
        <v>2293</v>
      </c>
      <c r="C1318" s="1">
        <v>5949</v>
      </c>
      <c r="D1318" s="48" t="s">
        <v>743</v>
      </c>
      <c r="E1318" s="43">
        <f t="shared" si="86"/>
        <v>5552</v>
      </c>
      <c r="F1318" s="33">
        <f t="shared" si="85"/>
        <v>3966</v>
      </c>
      <c r="G1318" s="43"/>
      <c r="H1318" s="33">
        <v>4918</v>
      </c>
      <c r="I1318" s="35">
        <v>0</v>
      </c>
      <c r="J1318" s="33">
        <v>5949</v>
      </c>
      <c r="K1318" s="43">
        <f t="shared" si="87"/>
        <v>3966</v>
      </c>
      <c r="L1318" s="43"/>
      <c r="M1318" s="140"/>
      <c r="O1318" s="113"/>
    </row>
    <row r="1319" spans="1:53" x14ac:dyDescent="0.25">
      <c r="A1319" s="29" t="s">
        <v>2294</v>
      </c>
      <c r="B1319" s="28" t="s">
        <v>2295</v>
      </c>
      <c r="C1319" s="1">
        <v>6158</v>
      </c>
      <c r="D1319" s="48" t="s">
        <v>743</v>
      </c>
      <c r="E1319" s="43">
        <f t="shared" si="86"/>
        <v>5748</v>
      </c>
      <c r="F1319" s="33">
        <f t="shared" si="85"/>
        <v>4106</v>
      </c>
      <c r="G1319" s="43"/>
      <c r="H1319" s="33">
        <v>5091</v>
      </c>
      <c r="I1319" s="35">
        <v>0</v>
      </c>
      <c r="J1319" s="33">
        <v>6158</v>
      </c>
      <c r="K1319" s="43">
        <f t="shared" si="87"/>
        <v>4106</v>
      </c>
      <c r="L1319" s="43"/>
      <c r="M1319" s="140"/>
      <c r="O1319" s="113"/>
    </row>
    <row r="1320" spans="1:53" x14ac:dyDescent="0.25">
      <c r="A1320" s="29" t="s">
        <v>2296</v>
      </c>
      <c r="B1320" s="28" t="s">
        <v>2297</v>
      </c>
      <c r="C1320" s="1">
        <v>8277</v>
      </c>
      <c r="D1320" s="48" t="s">
        <v>743</v>
      </c>
      <c r="E1320" s="43">
        <f t="shared" si="86"/>
        <v>7727</v>
      </c>
      <c r="F1320" s="33">
        <f t="shared" si="85"/>
        <v>5519</v>
      </c>
      <c r="G1320" s="43"/>
      <c r="H1320" s="33">
        <v>6843</v>
      </c>
      <c r="I1320" s="35">
        <v>0</v>
      </c>
      <c r="J1320" s="33">
        <v>8278</v>
      </c>
      <c r="K1320" s="43">
        <f t="shared" si="87"/>
        <v>5519</v>
      </c>
      <c r="L1320" s="43"/>
      <c r="M1320" s="140"/>
      <c r="O1320" s="113"/>
    </row>
    <row r="1321" spans="1:53" x14ac:dyDescent="0.25">
      <c r="A1321" s="29" t="s">
        <v>2298</v>
      </c>
      <c r="B1321" s="28" t="s">
        <v>2299</v>
      </c>
      <c r="C1321" s="1">
        <v>1512</v>
      </c>
      <c r="D1321" s="48" t="s">
        <v>743</v>
      </c>
      <c r="E1321" s="43">
        <f t="shared" si="86"/>
        <v>1411</v>
      </c>
      <c r="F1321" s="33">
        <f t="shared" si="85"/>
        <v>1008</v>
      </c>
      <c r="G1321" s="43"/>
      <c r="H1321" s="33">
        <v>1250</v>
      </c>
      <c r="I1321" s="35">
        <v>0.13</v>
      </c>
      <c r="J1321" s="33">
        <v>1512</v>
      </c>
      <c r="K1321" s="43">
        <f t="shared" si="87"/>
        <v>1008</v>
      </c>
      <c r="L1321" s="43"/>
      <c r="M1321" s="140"/>
      <c r="O1321" s="113"/>
    </row>
    <row r="1322" spans="1:53" x14ac:dyDescent="0.25">
      <c r="A1322" s="29" t="s">
        <v>2300</v>
      </c>
      <c r="B1322" s="28" t="s">
        <v>2301</v>
      </c>
      <c r="C1322" s="1">
        <v>1625</v>
      </c>
      <c r="D1322" s="48" t="s">
        <v>743</v>
      </c>
      <c r="E1322" s="43">
        <f t="shared" si="86"/>
        <v>1518</v>
      </c>
      <c r="F1322" s="33">
        <f t="shared" si="85"/>
        <v>1084</v>
      </c>
      <c r="G1322" s="43"/>
      <c r="H1322" s="33">
        <v>1344</v>
      </c>
      <c r="I1322" s="35">
        <v>0.15</v>
      </c>
      <c r="J1322" s="33">
        <v>1626</v>
      </c>
      <c r="K1322" s="43">
        <f t="shared" si="87"/>
        <v>1084</v>
      </c>
      <c r="L1322" s="43"/>
      <c r="M1322" s="140"/>
      <c r="O1322" s="113"/>
    </row>
    <row r="1323" spans="1:53" x14ac:dyDescent="0.25">
      <c r="A1323" s="29" t="s">
        <v>2302</v>
      </c>
      <c r="B1323" s="28" t="s">
        <v>2303</v>
      </c>
      <c r="C1323" s="1">
        <v>1625</v>
      </c>
      <c r="D1323" s="48" t="s">
        <v>743</v>
      </c>
      <c r="E1323" s="43">
        <f t="shared" si="86"/>
        <v>1518</v>
      </c>
      <c r="F1323" s="33">
        <f t="shared" si="85"/>
        <v>1084</v>
      </c>
      <c r="G1323" s="43"/>
      <c r="H1323" s="33">
        <v>1344</v>
      </c>
      <c r="I1323" s="35">
        <v>0.15</v>
      </c>
      <c r="J1323" s="33">
        <v>1626</v>
      </c>
      <c r="K1323" s="43">
        <f t="shared" si="87"/>
        <v>1084</v>
      </c>
      <c r="L1323" s="43"/>
      <c r="M1323" s="140"/>
      <c r="O1323" s="113"/>
    </row>
    <row r="1324" spans="1:53" x14ac:dyDescent="0.25">
      <c r="A1324" s="29" t="s">
        <v>2304</v>
      </c>
      <c r="B1324" s="28" t="s">
        <v>2305</v>
      </c>
      <c r="C1324" s="1">
        <v>2495</v>
      </c>
      <c r="D1324" s="48" t="s">
        <v>743</v>
      </c>
      <c r="E1324" s="43">
        <f t="shared" si="86"/>
        <v>2330</v>
      </c>
      <c r="F1324" s="33">
        <f t="shared" si="85"/>
        <v>1664</v>
      </c>
      <c r="G1324" s="43"/>
      <c r="H1324" s="33">
        <v>2063</v>
      </c>
      <c r="I1324" s="35">
        <v>0.14000000000000001</v>
      </c>
      <c r="J1324" s="33">
        <v>2496</v>
      </c>
      <c r="K1324" s="43">
        <f t="shared" si="87"/>
        <v>1664</v>
      </c>
      <c r="L1324" s="43"/>
      <c r="M1324" s="140"/>
      <c r="O1324" s="113"/>
    </row>
    <row r="1325" spans="1:53" x14ac:dyDescent="0.25">
      <c r="A1325" s="29" t="s">
        <v>2306</v>
      </c>
      <c r="B1325" s="28" t="s">
        <v>2307</v>
      </c>
      <c r="C1325" s="1">
        <v>1590</v>
      </c>
      <c r="D1325" s="48" t="s">
        <v>743</v>
      </c>
      <c r="E1325" s="43">
        <f t="shared" si="86"/>
        <v>1484</v>
      </c>
      <c r="F1325" s="33">
        <f t="shared" si="85"/>
        <v>1060</v>
      </c>
      <c r="G1325" s="43"/>
      <c r="H1325" s="33">
        <v>1315</v>
      </c>
      <c r="I1325" s="35">
        <v>0.09</v>
      </c>
      <c r="J1325" s="33">
        <v>1591</v>
      </c>
      <c r="K1325" s="43">
        <f t="shared" si="87"/>
        <v>1060</v>
      </c>
      <c r="L1325" s="43"/>
      <c r="M1325" s="140"/>
      <c r="O1325" s="113"/>
    </row>
    <row r="1326" spans="1:53" x14ac:dyDescent="0.25">
      <c r="A1326" s="29" t="s">
        <v>2308</v>
      </c>
      <c r="B1326" s="28" t="s">
        <v>2309</v>
      </c>
      <c r="C1326" s="1">
        <v>2987</v>
      </c>
      <c r="D1326" s="48" t="s">
        <v>743</v>
      </c>
      <c r="E1326" s="43">
        <f t="shared" si="86"/>
        <v>2789</v>
      </c>
      <c r="F1326" s="33">
        <f t="shared" si="85"/>
        <v>1992</v>
      </c>
      <c r="G1326" s="43"/>
      <c r="H1326" s="33">
        <v>2470</v>
      </c>
      <c r="I1326" s="35">
        <v>0.17</v>
      </c>
      <c r="J1326" s="33">
        <v>2988</v>
      </c>
      <c r="K1326" s="43">
        <f t="shared" si="87"/>
        <v>1992</v>
      </c>
      <c r="L1326" s="43"/>
      <c r="M1326" s="140"/>
      <c r="O1326" s="113"/>
    </row>
    <row r="1327" spans="1:53" x14ac:dyDescent="0.25">
      <c r="A1327" s="35"/>
      <c r="B1327" s="48"/>
      <c r="E1327" s="43" t="str">
        <f t="shared" si="86"/>
        <v/>
      </c>
      <c r="F1327" s="33" t="str">
        <f t="shared" si="85"/>
        <v/>
      </c>
      <c r="G1327" s="43"/>
      <c r="H1327" s="56"/>
      <c r="J1327" s="33" t="s">
        <v>159</v>
      </c>
      <c r="K1327" s="43"/>
      <c r="L1327" s="43"/>
      <c r="M1327" s="140"/>
      <c r="O1327" s="113"/>
    </row>
    <row r="1328" spans="1:53" ht="12.4" customHeight="1" thickBot="1" x14ac:dyDescent="0.3">
      <c r="A1328" s="29" t="s">
        <v>159</v>
      </c>
      <c r="B1328" s="48"/>
      <c r="E1328" s="43" t="str">
        <f t="shared" si="86"/>
        <v/>
      </c>
      <c r="F1328" s="33" t="str">
        <f t="shared" si="85"/>
        <v/>
      </c>
      <c r="G1328" s="43"/>
      <c r="H1328" s="56"/>
      <c r="J1328" s="114" t="s">
        <v>159</v>
      </c>
      <c r="K1328" s="43"/>
      <c r="L1328" s="43"/>
      <c r="M1328" s="140"/>
      <c r="O1328" s="113"/>
      <c r="Q1328" s="42"/>
      <c r="R1328" s="42"/>
      <c r="S1328" s="42"/>
      <c r="T1328" s="42"/>
      <c r="U1328" s="42"/>
      <c r="V1328" s="42"/>
      <c r="W1328" s="42"/>
      <c r="X1328" s="42"/>
      <c r="Y1328" s="42"/>
      <c r="Z1328" s="42"/>
      <c r="AA1328" s="42"/>
      <c r="AB1328" s="42"/>
      <c r="AC1328" s="42"/>
      <c r="AD1328" s="42"/>
      <c r="AE1328" s="42"/>
      <c r="AF1328" s="42"/>
      <c r="AG1328" s="42"/>
      <c r="AH1328" s="42"/>
      <c r="AI1328" s="42"/>
      <c r="AJ1328" s="42"/>
      <c r="AK1328" s="42"/>
      <c r="AL1328" s="42"/>
      <c r="AM1328" s="42"/>
      <c r="AN1328" s="42"/>
      <c r="AO1328" s="42"/>
      <c r="AP1328" s="42"/>
      <c r="AQ1328" s="42"/>
      <c r="AR1328" s="42"/>
      <c r="AS1328" s="42"/>
      <c r="AT1328" s="42"/>
      <c r="AU1328" s="42"/>
      <c r="AV1328" s="42"/>
      <c r="AW1328" s="42"/>
      <c r="AX1328" s="42"/>
      <c r="AY1328" s="42"/>
      <c r="AZ1328" s="42"/>
      <c r="BA1328" s="42"/>
    </row>
    <row r="1329" spans="1:53" s="42" customFormat="1" ht="15.75" thickBot="1" x14ac:dyDescent="0.3">
      <c r="A1329" s="29" t="s">
        <v>159</v>
      </c>
      <c r="B1329" s="50"/>
      <c r="C1329" s="115"/>
      <c r="D1329" s="31"/>
      <c r="E1329" s="43" t="str">
        <f t="shared" si="86"/>
        <v/>
      </c>
      <c r="F1329" s="33" t="str">
        <f t="shared" si="85"/>
        <v/>
      </c>
      <c r="G1329" s="43"/>
      <c r="H1329" s="35"/>
      <c r="I1329" s="41"/>
      <c r="J1329" s="40" t="s">
        <v>159</v>
      </c>
      <c r="K1329" s="43"/>
      <c r="L1329" s="43"/>
      <c r="M1329" s="140"/>
      <c r="N1329" s="113"/>
      <c r="O1329" s="113"/>
    </row>
    <row r="1330" spans="1:53" s="42" customFormat="1" x14ac:dyDescent="0.25">
      <c r="A1330" s="23" t="s">
        <v>159</v>
      </c>
      <c r="B1330" s="78" t="s">
        <v>2310</v>
      </c>
      <c r="C1330" s="115"/>
      <c r="D1330" s="31"/>
      <c r="E1330" s="43" t="str">
        <f t="shared" si="86"/>
        <v/>
      </c>
      <c r="F1330" s="33" t="str">
        <f t="shared" si="85"/>
        <v/>
      </c>
      <c r="G1330" s="43"/>
      <c r="H1330" s="54" t="s">
        <v>241</v>
      </c>
      <c r="I1330" s="41"/>
      <c r="J1330" s="40" t="s">
        <v>159</v>
      </c>
      <c r="K1330" s="43"/>
      <c r="L1330" s="43"/>
      <c r="M1330" s="140"/>
      <c r="N1330" s="113"/>
      <c r="O1330" s="113"/>
      <c r="Q1330" s="24"/>
      <c r="R1330" s="24"/>
      <c r="S1330" s="24"/>
      <c r="T1330" s="24"/>
      <c r="U1330" s="24"/>
      <c r="V1330" s="24"/>
      <c r="W1330" s="24"/>
      <c r="X1330" s="24"/>
      <c r="Y1330" s="24"/>
      <c r="Z1330" s="24"/>
      <c r="AA1330" s="24"/>
      <c r="AB1330" s="24"/>
      <c r="AC1330" s="24"/>
      <c r="AD1330" s="24"/>
      <c r="AE1330" s="24"/>
      <c r="AF1330" s="24"/>
      <c r="AG1330" s="24"/>
      <c r="AH1330" s="24"/>
      <c r="AI1330" s="24"/>
      <c r="AJ1330" s="24"/>
      <c r="AK1330" s="24"/>
      <c r="AL1330" s="24"/>
      <c r="AM1330" s="24"/>
      <c r="AN1330" s="24"/>
      <c r="AO1330" s="24"/>
      <c r="AP1330" s="24"/>
      <c r="AQ1330" s="24"/>
      <c r="AR1330" s="24"/>
      <c r="AS1330" s="24"/>
      <c r="AT1330" s="24"/>
      <c r="AU1330" s="24"/>
      <c r="AV1330" s="24"/>
      <c r="AW1330" s="24"/>
      <c r="AX1330" s="24"/>
      <c r="AY1330" s="24"/>
      <c r="AZ1330" s="24"/>
      <c r="BA1330" s="24"/>
    </row>
    <row r="1331" spans="1:53" ht="15.75" thickBot="1" x14ac:dyDescent="0.3">
      <c r="A1331" s="23" t="s">
        <v>73</v>
      </c>
      <c r="B1331" s="79" t="s">
        <v>2311</v>
      </c>
      <c r="D1331" s="31" t="s">
        <v>243</v>
      </c>
      <c r="E1331" s="43" t="str">
        <f t="shared" si="86"/>
        <v/>
      </c>
      <c r="F1331" s="33" t="str">
        <f t="shared" si="85"/>
        <v/>
      </c>
      <c r="G1331" s="43"/>
      <c r="H1331" s="55" t="s">
        <v>244</v>
      </c>
      <c r="J1331" s="114" t="s">
        <v>159</v>
      </c>
      <c r="K1331" s="43"/>
      <c r="L1331" s="43"/>
      <c r="M1331" s="140"/>
      <c r="O1331" s="113"/>
    </row>
    <row r="1332" spans="1:53" x14ac:dyDescent="0.25">
      <c r="A1332" s="29" t="s">
        <v>2312</v>
      </c>
      <c r="B1332" s="28" t="s">
        <v>2313</v>
      </c>
      <c r="C1332" s="1">
        <v>1181</v>
      </c>
      <c r="D1332" s="48" t="s">
        <v>743</v>
      </c>
      <c r="E1332" s="43">
        <f t="shared" si="86"/>
        <v>1103</v>
      </c>
      <c r="F1332" s="33">
        <f t="shared" si="85"/>
        <v>788</v>
      </c>
      <c r="G1332" s="43"/>
      <c r="H1332" s="33">
        <v>977</v>
      </c>
      <c r="I1332" s="35">
        <v>0.92</v>
      </c>
      <c r="J1332" s="33">
        <v>1182</v>
      </c>
      <c r="K1332" s="43">
        <f t="shared" ref="K1332:K1354" si="88">H1332/1.24</f>
        <v>788</v>
      </c>
      <c r="L1332" s="43"/>
      <c r="M1332" s="140"/>
      <c r="O1332" s="113"/>
    </row>
    <row r="1333" spans="1:53" x14ac:dyDescent="0.25">
      <c r="A1333" s="29" t="s">
        <v>2314</v>
      </c>
      <c r="B1333" s="28" t="s">
        <v>2315</v>
      </c>
      <c r="C1333" s="1">
        <v>697</v>
      </c>
      <c r="D1333" s="48" t="s">
        <v>743</v>
      </c>
      <c r="E1333" s="43">
        <f t="shared" si="86"/>
        <v>651</v>
      </c>
      <c r="F1333" s="33">
        <f t="shared" si="85"/>
        <v>465</v>
      </c>
      <c r="G1333" s="43"/>
      <c r="H1333" s="33">
        <v>577</v>
      </c>
      <c r="I1333" s="35">
        <v>0.22500000000000001</v>
      </c>
      <c r="J1333" s="33">
        <v>698</v>
      </c>
      <c r="K1333" s="43">
        <f t="shared" si="88"/>
        <v>465</v>
      </c>
      <c r="L1333" s="43"/>
      <c r="M1333" s="140"/>
      <c r="O1333" s="113"/>
    </row>
    <row r="1334" spans="1:53" x14ac:dyDescent="0.25">
      <c r="A1334" s="29" t="s">
        <v>2316</v>
      </c>
      <c r="B1334" s="28" t="s">
        <v>2317</v>
      </c>
      <c r="C1334" s="1">
        <v>1233</v>
      </c>
      <c r="D1334" s="48" t="s">
        <v>743</v>
      </c>
      <c r="E1334" s="43">
        <f t="shared" si="86"/>
        <v>1152</v>
      </c>
      <c r="F1334" s="33">
        <f t="shared" si="85"/>
        <v>823</v>
      </c>
      <c r="G1334" s="43"/>
      <c r="H1334" s="33">
        <v>1020</v>
      </c>
      <c r="I1334" s="35">
        <v>0.16800000000000001</v>
      </c>
      <c r="J1334" s="33">
        <v>1234</v>
      </c>
      <c r="K1334" s="43">
        <f t="shared" si="88"/>
        <v>823</v>
      </c>
      <c r="L1334" s="43"/>
      <c r="M1334" s="140"/>
      <c r="O1334" s="113"/>
    </row>
    <row r="1335" spans="1:53" x14ac:dyDescent="0.25">
      <c r="A1335" s="29" t="s">
        <v>2318</v>
      </c>
      <c r="B1335" s="28" t="s">
        <v>2319</v>
      </c>
      <c r="C1335" s="1">
        <v>1681</v>
      </c>
      <c r="D1335" s="48" t="s">
        <v>743</v>
      </c>
      <c r="E1335" s="43">
        <f t="shared" si="86"/>
        <v>1569</v>
      </c>
      <c r="F1335" s="33">
        <f t="shared" si="85"/>
        <v>1121</v>
      </c>
      <c r="G1335" s="43"/>
      <c r="H1335" s="33">
        <v>1390</v>
      </c>
      <c r="I1335" s="35">
        <v>0.36</v>
      </c>
      <c r="J1335" s="114">
        <v>1681</v>
      </c>
      <c r="K1335" s="43">
        <f t="shared" si="88"/>
        <v>1121</v>
      </c>
      <c r="L1335" s="43"/>
      <c r="M1335" s="140"/>
      <c r="O1335" s="113"/>
    </row>
    <row r="1336" spans="1:53" x14ac:dyDescent="0.25">
      <c r="A1336" s="29" t="s">
        <v>2320</v>
      </c>
      <c r="B1336" s="28" t="s">
        <v>2321</v>
      </c>
      <c r="C1336" s="1">
        <v>1715</v>
      </c>
      <c r="D1336" s="48" t="s">
        <v>743</v>
      </c>
      <c r="E1336" s="43">
        <f t="shared" si="86"/>
        <v>1602</v>
      </c>
      <c r="F1336" s="33">
        <f t="shared" si="85"/>
        <v>1144</v>
      </c>
      <c r="G1336" s="43"/>
      <c r="H1336" s="33">
        <v>1418</v>
      </c>
      <c r="I1336" s="35">
        <v>0.36499999999999999</v>
      </c>
      <c r="J1336" s="33">
        <v>1715</v>
      </c>
      <c r="K1336" s="43">
        <f t="shared" si="88"/>
        <v>1144</v>
      </c>
      <c r="L1336" s="43"/>
      <c r="M1336" s="140"/>
      <c r="O1336" s="113"/>
    </row>
    <row r="1337" spans="1:53" x14ac:dyDescent="0.25">
      <c r="A1337" s="29" t="s">
        <v>2322</v>
      </c>
      <c r="B1337" s="28" t="s">
        <v>2323</v>
      </c>
      <c r="C1337" s="1">
        <v>1605</v>
      </c>
      <c r="D1337" s="48" t="s">
        <v>743</v>
      </c>
      <c r="E1337" s="43">
        <f t="shared" si="86"/>
        <v>1498</v>
      </c>
      <c r="F1337" s="33">
        <f t="shared" si="85"/>
        <v>1070</v>
      </c>
      <c r="G1337" s="43"/>
      <c r="H1337" s="33">
        <v>1327</v>
      </c>
      <c r="I1337" s="35">
        <v>0.39</v>
      </c>
      <c r="J1337" s="114">
        <v>1605</v>
      </c>
      <c r="K1337" s="43">
        <f t="shared" si="88"/>
        <v>1070</v>
      </c>
      <c r="L1337" s="43"/>
      <c r="M1337" s="140"/>
      <c r="O1337" s="113"/>
    </row>
    <row r="1338" spans="1:53" x14ac:dyDescent="0.25">
      <c r="A1338" s="29" t="s">
        <v>2324</v>
      </c>
      <c r="B1338" s="28" t="s">
        <v>2325</v>
      </c>
      <c r="C1338" s="1">
        <v>1743</v>
      </c>
      <c r="D1338" s="48" t="s">
        <v>743</v>
      </c>
      <c r="E1338" s="43">
        <f t="shared" si="86"/>
        <v>1627</v>
      </c>
      <c r="F1338" s="33">
        <f t="shared" si="85"/>
        <v>1162</v>
      </c>
      <c r="G1338" s="43"/>
      <c r="H1338" s="33">
        <v>1441</v>
      </c>
      <c r="I1338" s="35">
        <v>0.39100000000000001</v>
      </c>
      <c r="J1338" s="33">
        <v>1743</v>
      </c>
      <c r="K1338" s="43">
        <f t="shared" si="88"/>
        <v>1162</v>
      </c>
      <c r="L1338" s="43"/>
      <c r="M1338" s="140"/>
      <c r="O1338" s="113"/>
    </row>
    <row r="1339" spans="1:53" x14ac:dyDescent="0.25">
      <c r="A1339" s="29" t="s">
        <v>2326</v>
      </c>
      <c r="B1339" s="28" t="s">
        <v>2327</v>
      </c>
      <c r="C1339" s="1">
        <v>1796</v>
      </c>
      <c r="D1339" s="48" t="s">
        <v>743</v>
      </c>
      <c r="E1339" s="43">
        <f t="shared" si="86"/>
        <v>1677</v>
      </c>
      <c r="F1339" s="33">
        <f t="shared" si="85"/>
        <v>1198</v>
      </c>
      <c r="G1339" s="43"/>
      <c r="H1339" s="33">
        <v>1485</v>
      </c>
      <c r="I1339" s="35">
        <v>0.45</v>
      </c>
      <c r="J1339" s="114">
        <v>1796</v>
      </c>
      <c r="K1339" s="43">
        <f t="shared" si="88"/>
        <v>1198</v>
      </c>
      <c r="L1339" s="43"/>
      <c r="M1339" s="140"/>
      <c r="O1339" s="113"/>
    </row>
    <row r="1340" spans="1:53" x14ac:dyDescent="0.25">
      <c r="A1340" s="29" t="s">
        <v>2328</v>
      </c>
      <c r="B1340" s="28" t="s">
        <v>2329</v>
      </c>
      <c r="C1340" s="1">
        <v>1796</v>
      </c>
      <c r="D1340" s="48" t="s">
        <v>743</v>
      </c>
      <c r="E1340" s="43">
        <f t="shared" si="86"/>
        <v>1677</v>
      </c>
      <c r="F1340" s="33">
        <f t="shared" si="85"/>
        <v>1198</v>
      </c>
      <c r="G1340" s="43"/>
      <c r="H1340" s="33">
        <v>1485</v>
      </c>
      <c r="I1340" s="35">
        <v>0.45900000000000002</v>
      </c>
      <c r="J1340" s="33">
        <v>1796</v>
      </c>
      <c r="K1340" s="43">
        <f t="shared" si="88"/>
        <v>1198</v>
      </c>
      <c r="L1340" s="43"/>
      <c r="M1340" s="140"/>
      <c r="O1340" s="113"/>
    </row>
    <row r="1341" spans="1:53" x14ac:dyDescent="0.25">
      <c r="A1341" s="29" t="s">
        <v>2330</v>
      </c>
      <c r="B1341" s="28" t="s">
        <v>2331</v>
      </c>
      <c r="C1341" s="1">
        <v>2552</v>
      </c>
      <c r="D1341" s="48" t="s">
        <v>743</v>
      </c>
      <c r="E1341" s="43">
        <f t="shared" si="86"/>
        <v>2383</v>
      </c>
      <c r="F1341" s="33">
        <f t="shared" si="85"/>
        <v>1702</v>
      </c>
      <c r="G1341" s="43"/>
      <c r="H1341" s="33">
        <v>2110</v>
      </c>
      <c r="I1341" s="35">
        <v>0.56000000000000005</v>
      </c>
      <c r="J1341" s="114">
        <v>2552</v>
      </c>
      <c r="K1341" s="43">
        <f t="shared" si="88"/>
        <v>1702</v>
      </c>
      <c r="L1341" s="43"/>
      <c r="M1341" s="140"/>
      <c r="O1341" s="113"/>
    </row>
    <row r="1342" spans="1:53" x14ac:dyDescent="0.25">
      <c r="A1342" s="29" t="s">
        <v>2332</v>
      </c>
      <c r="B1342" s="28" t="s">
        <v>2333</v>
      </c>
      <c r="C1342" s="1">
        <v>2079</v>
      </c>
      <c r="D1342" s="48" t="s">
        <v>743</v>
      </c>
      <c r="E1342" s="43">
        <f t="shared" si="86"/>
        <v>1940</v>
      </c>
      <c r="F1342" s="33">
        <f t="shared" si="85"/>
        <v>1386</v>
      </c>
      <c r="G1342" s="43"/>
      <c r="H1342" s="33">
        <v>1719</v>
      </c>
      <c r="I1342" s="35">
        <v>0.56399999999999995</v>
      </c>
      <c r="J1342" s="33">
        <v>2079</v>
      </c>
      <c r="K1342" s="43">
        <f t="shared" si="88"/>
        <v>1386</v>
      </c>
      <c r="L1342" s="43"/>
      <c r="M1342" s="140"/>
      <c r="O1342" s="113"/>
    </row>
    <row r="1343" spans="1:53" x14ac:dyDescent="0.25">
      <c r="A1343" s="29" t="s">
        <v>2334</v>
      </c>
      <c r="B1343" s="28" t="s">
        <v>2335</v>
      </c>
      <c r="C1343" s="1">
        <v>1962</v>
      </c>
      <c r="D1343" s="48" t="s">
        <v>743</v>
      </c>
      <c r="E1343" s="43">
        <f t="shared" si="86"/>
        <v>1831</v>
      </c>
      <c r="F1343" s="33">
        <f t="shared" si="85"/>
        <v>1308</v>
      </c>
      <c r="G1343" s="43"/>
      <c r="H1343" s="33">
        <v>1622</v>
      </c>
      <c r="I1343" s="35">
        <v>0.61</v>
      </c>
      <c r="J1343" s="114">
        <v>1962</v>
      </c>
      <c r="K1343" s="43">
        <f t="shared" si="88"/>
        <v>1308</v>
      </c>
      <c r="L1343" s="43"/>
      <c r="M1343" s="140"/>
      <c r="O1343" s="113"/>
    </row>
    <row r="1344" spans="1:53" x14ac:dyDescent="0.25">
      <c r="A1344" s="29" t="s">
        <v>2336</v>
      </c>
      <c r="B1344" s="28" t="s">
        <v>2337</v>
      </c>
      <c r="C1344" s="1">
        <v>2102</v>
      </c>
      <c r="D1344" s="48" t="s">
        <v>743</v>
      </c>
      <c r="E1344" s="43">
        <f t="shared" si="86"/>
        <v>1963</v>
      </c>
      <c r="F1344" s="33">
        <f t="shared" si="85"/>
        <v>1402</v>
      </c>
      <c r="G1344" s="43"/>
      <c r="H1344" s="33">
        <v>1738</v>
      </c>
      <c r="I1344" s="35">
        <v>0.61799999999999999</v>
      </c>
      <c r="J1344" s="33">
        <v>2102</v>
      </c>
      <c r="K1344" s="43">
        <f t="shared" si="88"/>
        <v>1402</v>
      </c>
      <c r="L1344" s="43"/>
      <c r="M1344" s="140"/>
      <c r="O1344" s="113"/>
    </row>
    <row r="1345" spans="1:15" x14ac:dyDescent="0.25">
      <c r="A1345" s="29" t="s">
        <v>2338</v>
      </c>
      <c r="B1345" s="28" t="s">
        <v>2339</v>
      </c>
      <c r="C1345" s="1">
        <v>3378</v>
      </c>
      <c r="D1345" s="48" t="s">
        <v>743</v>
      </c>
      <c r="E1345" s="43">
        <f t="shared" si="86"/>
        <v>3153</v>
      </c>
      <c r="F1345" s="33">
        <f t="shared" si="85"/>
        <v>2252</v>
      </c>
      <c r="G1345" s="43"/>
      <c r="H1345" s="33">
        <v>2793</v>
      </c>
      <c r="I1345" s="35">
        <v>0.94</v>
      </c>
      <c r="J1345" s="114">
        <v>3379</v>
      </c>
      <c r="K1345" s="43">
        <f t="shared" si="88"/>
        <v>2252</v>
      </c>
      <c r="L1345" s="43"/>
      <c r="M1345" s="140"/>
      <c r="O1345" s="113"/>
    </row>
    <row r="1346" spans="1:15" x14ac:dyDescent="0.25">
      <c r="A1346" s="29" t="s">
        <v>2340</v>
      </c>
      <c r="B1346" s="28" t="s">
        <v>2341</v>
      </c>
      <c r="C1346" s="1">
        <v>3378</v>
      </c>
      <c r="D1346" s="48" t="s">
        <v>743</v>
      </c>
      <c r="E1346" s="43">
        <f t="shared" si="86"/>
        <v>3153</v>
      </c>
      <c r="F1346" s="33">
        <f t="shared" si="85"/>
        <v>2252</v>
      </c>
      <c r="G1346" s="43"/>
      <c r="H1346" s="33">
        <v>2793</v>
      </c>
      <c r="I1346" s="35">
        <v>0.94399999999999995</v>
      </c>
      <c r="J1346" s="33">
        <v>3379</v>
      </c>
      <c r="K1346" s="43">
        <f t="shared" si="88"/>
        <v>2252</v>
      </c>
      <c r="L1346" s="43"/>
      <c r="M1346" s="140"/>
      <c r="O1346" s="113"/>
    </row>
    <row r="1347" spans="1:15" x14ac:dyDescent="0.25">
      <c r="A1347" s="29" t="s">
        <v>2342</v>
      </c>
      <c r="B1347" s="28" t="s">
        <v>2343</v>
      </c>
      <c r="C1347" s="1">
        <v>4028</v>
      </c>
      <c r="D1347" s="48" t="s">
        <v>743</v>
      </c>
      <c r="E1347" s="43">
        <f t="shared" si="86"/>
        <v>3759</v>
      </c>
      <c r="F1347" s="33">
        <f t="shared" si="85"/>
        <v>2685</v>
      </c>
      <c r="G1347" s="43"/>
      <c r="H1347" s="33">
        <v>3330</v>
      </c>
      <c r="I1347" s="35">
        <v>1.35</v>
      </c>
      <c r="J1347" s="33">
        <v>4028</v>
      </c>
      <c r="K1347" s="43">
        <f t="shared" si="88"/>
        <v>2685</v>
      </c>
      <c r="L1347" s="43"/>
      <c r="M1347" s="140"/>
      <c r="O1347" s="113"/>
    </row>
    <row r="1348" spans="1:15" x14ac:dyDescent="0.25">
      <c r="A1348" s="29" t="s">
        <v>2344</v>
      </c>
      <c r="B1348" s="28" t="s">
        <v>2345</v>
      </c>
      <c r="C1348" s="1">
        <v>4221</v>
      </c>
      <c r="D1348" s="48" t="s">
        <v>743</v>
      </c>
      <c r="E1348" s="43">
        <f t="shared" si="86"/>
        <v>3941</v>
      </c>
      <c r="F1348" s="33">
        <f t="shared" si="85"/>
        <v>2815</v>
      </c>
      <c r="G1348" s="43"/>
      <c r="H1348" s="33">
        <v>3490</v>
      </c>
      <c r="I1348" s="35">
        <v>1.532</v>
      </c>
      <c r="J1348" s="33">
        <v>4222</v>
      </c>
      <c r="K1348" s="43">
        <f t="shared" si="88"/>
        <v>2815</v>
      </c>
      <c r="L1348" s="43"/>
      <c r="M1348" s="140"/>
      <c r="O1348" s="113"/>
    </row>
    <row r="1349" spans="1:15" x14ac:dyDescent="0.25">
      <c r="A1349" s="29" t="s">
        <v>2346</v>
      </c>
      <c r="B1349" s="28" t="s">
        <v>2347</v>
      </c>
      <c r="C1349" s="1">
        <v>5250</v>
      </c>
      <c r="D1349" s="48" t="s">
        <v>743</v>
      </c>
      <c r="E1349" s="43">
        <f t="shared" si="86"/>
        <v>4900</v>
      </c>
      <c r="F1349" s="33">
        <f t="shared" si="85"/>
        <v>3500</v>
      </c>
      <c r="G1349" s="43"/>
      <c r="H1349" s="33">
        <v>4340</v>
      </c>
      <c r="I1349" s="35">
        <v>1.9330000000000001</v>
      </c>
      <c r="J1349" s="33">
        <v>5250</v>
      </c>
      <c r="K1349" s="43">
        <f t="shared" si="88"/>
        <v>3500</v>
      </c>
      <c r="L1349" s="43"/>
      <c r="M1349" s="140"/>
      <c r="O1349" s="113"/>
    </row>
    <row r="1350" spans="1:15" x14ac:dyDescent="0.25">
      <c r="A1350" s="29" t="s">
        <v>2348</v>
      </c>
      <c r="B1350" s="28" t="s">
        <v>2349</v>
      </c>
      <c r="C1350" s="1">
        <v>7247</v>
      </c>
      <c r="D1350" s="48" t="s">
        <v>743</v>
      </c>
      <c r="E1350" s="43">
        <f t="shared" si="86"/>
        <v>6763</v>
      </c>
      <c r="F1350" s="33">
        <f t="shared" si="85"/>
        <v>4831</v>
      </c>
      <c r="G1350" s="43"/>
      <c r="H1350" s="33">
        <v>5991</v>
      </c>
      <c r="I1350" s="35">
        <v>1.76</v>
      </c>
      <c r="J1350" s="33">
        <v>7247</v>
      </c>
      <c r="K1350" s="43">
        <f t="shared" si="88"/>
        <v>4831</v>
      </c>
      <c r="L1350" s="43"/>
      <c r="M1350" s="140"/>
      <c r="O1350" s="113"/>
    </row>
    <row r="1351" spans="1:15" x14ac:dyDescent="0.25">
      <c r="A1351" s="29" t="s">
        <v>2350</v>
      </c>
      <c r="B1351" s="28" t="s">
        <v>2351</v>
      </c>
      <c r="C1351" s="1">
        <v>8501</v>
      </c>
      <c r="D1351" s="48" t="s">
        <v>743</v>
      </c>
      <c r="E1351" s="43">
        <f t="shared" si="86"/>
        <v>7935</v>
      </c>
      <c r="F1351" s="33">
        <f t="shared" si="85"/>
        <v>5668</v>
      </c>
      <c r="G1351" s="43"/>
      <c r="H1351" s="33">
        <v>7028</v>
      </c>
      <c r="I1351" s="35">
        <v>4.9649999999999999</v>
      </c>
      <c r="J1351" s="33">
        <v>8502</v>
      </c>
      <c r="K1351" s="43">
        <f t="shared" si="88"/>
        <v>5668</v>
      </c>
      <c r="L1351" s="43"/>
      <c r="M1351" s="140"/>
      <c r="O1351" s="113"/>
    </row>
    <row r="1352" spans="1:15" x14ac:dyDescent="0.25">
      <c r="A1352" s="29" t="s">
        <v>2352</v>
      </c>
      <c r="B1352" s="28" t="s">
        <v>2353</v>
      </c>
      <c r="C1352" s="1">
        <v>114</v>
      </c>
      <c r="D1352" s="48" t="s">
        <v>743</v>
      </c>
      <c r="E1352" s="43">
        <f t="shared" si="86"/>
        <v>108</v>
      </c>
      <c r="F1352" s="33">
        <f t="shared" si="85"/>
        <v>77</v>
      </c>
      <c r="G1352" s="43"/>
      <c r="H1352" s="33">
        <v>95</v>
      </c>
      <c r="I1352" s="35">
        <v>3.5</v>
      </c>
      <c r="J1352" s="33">
        <v>115</v>
      </c>
      <c r="K1352" s="43">
        <f t="shared" si="88"/>
        <v>77</v>
      </c>
      <c r="L1352" s="43"/>
      <c r="M1352" s="140"/>
      <c r="O1352" s="113"/>
    </row>
    <row r="1353" spans="1:15" x14ac:dyDescent="0.25">
      <c r="A1353" s="29" t="s">
        <v>2354</v>
      </c>
      <c r="B1353" s="28" t="s">
        <v>2355</v>
      </c>
      <c r="C1353" s="1">
        <v>130</v>
      </c>
      <c r="D1353" s="48" t="s">
        <v>743</v>
      </c>
      <c r="E1353" s="43">
        <f t="shared" si="86"/>
        <v>122</v>
      </c>
      <c r="F1353" s="33">
        <f t="shared" ref="F1353:F1416" si="89">IF(K1353=0,"",K1353)</f>
        <v>87</v>
      </c>
      <c r="G1353" s="43"/>
      <c r="H1353" s="33">
        <v>108</v>
      </c>
      <c r="I1353" s="35">
        <v>3.5</v>
      </c>
      <c r="J1353" s="33">
        <v>131</v>
      </c>
      <c r="K1353" s="43">
        <f t="shared" si="88"/>
        <v>87</v>
      </c>
      <c r="L1353" s="43"/>
      <c r="M1353" s="140"/>
      <c r="O1353" s="113"/>
    </row>
    <row r="1354" spans="1:15" x14ac:dyDescent="0.25">
      <c r="A1354" s="29" t="s">
        <v>2356</v>
      </c>
      <c r="B1354" s="28" t="s">
        <v>2357</v>
      </c>
      <c r="C1354" s="1">
        <v>158</v>
      </c>
      <c r="D1354" s="48" t="s">
        <v>743</v>
      </c>
      <c r="E1354" s="43">
        <f t="shared" ref="E1354:E1417" si="90">IF(K1354&lt;=0,"",K1354*E$2)</f>
        <v>148</v>
      </c>
      <c r="F1354" s="33">
        <f t="shared" si="89"/>
        <v>106</v>
      </c>
      <c r="G1354" s="43"/>
      <c r="H1354" s="33">
        <v>131</v>
      </c>
      <c r="I1354" s="35">
        <v>3.5</v>
      </c>
      <c r="J1354" s="33">
        <v>158</v>
      </c>
      <c r="K1354" s="43">
        <f t="shared" si="88"/>
        <v>106</v>
      </c>
      <c r="L1354" s="43"/>
      <c r="M1354" s="140"/>
      <c r="O1354" s="113"/>
    </row>
    <row r="1355" spans="1:15" ht="15.75" thickBot="1" x14ac:dyDescent="0.3">
      <c r="A1355" s="35"/>
      <c r="B1355" s="48"/>
      <c r="E1355" s="43" t="str">
        <f t="shared" si="90"/>
        <v/>
      </c>
      <c r="F1355" s="33" t="str">
        <f t="shared" si="89"/>
        <v/>
      </c>
      <c r="G1355" s="43"/>
      <c r="H1355" s="60"/>
      <c r="J1355" s="33" t="s">
        <v>159</v>
      </c>
      <c r="K1355" s="43"/>
      <c r="L1355" s="43"/>
      <c r="M1355" s="140"/>
      <c r="O1355" s="113"/>
    </row>
    <row r="1356" spans="1:15" x14ac:dyDescent="0.25">
      <c r="A1356" s="29" t="s">
        <v>159</v>
      </c>
      <c r="B1356" s="64" t="s">
        <v>2358</v>
      </c>
      <c r="D1356" s="31" t="s">
        <v>160</v>
      </c>
      <c r="E1356" s="43" t="str">
        <f t="shared" si="90"/>
        <v/>
      </c>
      <c r="F1356" s="33" t="str">
        <f t="shared" si="89"/>
        <v/>
      </c>
      <c r="G1356" s="43"/>
      <c r="H1356" s="62" t="s">
        <v>732</v>
      </c>
      <c r="I1356" s="35" t="s">
        <v>2359</v>
      </c>
      <c r="J1356" s="114" t="s">
        <v>159</v>
      </c>
      <c r="K1356" s="43"/>
      <c r="L1356" s="43"/>
      <c r="M1356" s="140"/>
      <c r="O1356" s="113"/>
    </row>
    <row r="1357" spans="1:15" x14ac:dyDescent="0.25">
      <c r="A1357" s="29" t="s">
        <v>159</v>
      </c>
      <c r="B1357" s="38" t="s">
        <v>740</v>
      </c>
      <c r="D1357" s="31" t="s">
        <v>163</v>
      </c>
      <c r="E1357" s="43" t="str">
        <f t="shared" si="90"/>
        <v/>
      </c>
      <c r="F1357" s="33" t="str">
        <f t="shared" si="89"/>
        <v/>
      </c>
      <c r="G1357" s="43"/>
      <c r="H1357" s="46" t="s">
        <v>2360</v>
      </c>
      <c r="J1357" s="114" t="s">
        <v>159</v>
      </c>
      <c r="K1357" s="43"/>
      <c r="L1357" s="43"/>
      <c r="M1357" s="140"/>
      <c r="O1357" s="113"/>
    </row>
    <row r="1358" spans="1:15" x14ac:dyDescent="0.25">
      <c r="A1358" s="29" t="s">
        <v>159</v>
      </c>
      <c r="B1358" s="38" t="s">
        <v>2361</v>
      </c>
      <c r="D1358" s="31"/>
      <c r="E1358" s="43" t="str">
        <f t="shared" si="90"/>
        <v/>
      </c>
      <c r="F1358" s="33" t="str">
        <f t="shared" si="89"/>
        <v/>
      </c>
      <c r="G1358" s="43"/>
      <c r="H1358" s="55" t="s">
        <v>241</v>
      </c>
      <c r="I1358" s="35" t="s">
        <v>242</v>
      </c>
      <c r="J1358" s="114" t="s">
        <v>159</v>
      </c>
      <c r="K1358" s="43"/>
      <c r="L1358" s="43"/>
      <c r="M1358" s="140"/>
      <c r="O1358" s="113"/>
    </row>
    <row r="1359" spans="1:15" ht="15.75" thickBot="1" x14ac:dyDescent="0.3">
      <c r="A1359" s="23" t="s">
        <v>73</v>
      </c>
      <c r="B1359" s="59" t="s">
        <v>2360</v>
      </c>
      <c r="D1359" s="31" t="s">
        <v>243</v>
      </c>
      <c r="E1359" s="43" t="str">
        <f t="shared" si="90"/>
        <v/>
      </c>
      <c r="F1359" s="33" t="str">
        <f t="shared" si="89"/>
        <v/>
      </c>
      <c r="G1359" s="43"/>
      <c r="H1359" s="55" t="s">
        <v>244</v>
      </c>
      <c r="I1359" s="35" t="s">
        <v>245</v>
      </c>
      <c r="J1359" s="114" t="s">
        <v>159</v>
      </c>
      <c r="K1359" s="43"/>
      <c r="L1359" s="43"/>
      <c r="M1359" s="140"/>
      <c r="O1359" s="113"/>
    </row>
    <row r="1360" spans="1:15" x14ac:dyDescent="0.25">
      <c r="A1360" s="29" t="s">
        <v>2362</v>
      </c>
      <c r="B1360" s="28" t="s">
        <v>2363</v>
      </c>
      <c r="C1360" s="1">
        <v>344</v>
      </c>
      <c r="D1360" s="48" t="s">
        <v>172</v>
      </c>
      <c r="E1360" s="43">
        <f t="shared" si="90"/>
        <v>322</v>
      </c>
      <c r="F1360" s="33">
        <f t="shared" si="89"/>
        <v>230</v>
      </c>
      <c r="G1360" s="43"/>
      <c r="H1360" s="33">
        <v>285</v>
      </c>
      <c r="I1360" s="35">
        <v>0.64</v>
      </c>
      <c r="J1360" s="114">
        <v>345</v>
      </c>
      <c r="K1360" s="43">
        <f t="shared" ref="K1360:K1398" si="91">H1360/1.24</f>
        <v>230</v>
      </c>
      <c r="L1360" s="43"/>
      <c r="M1360" s="140"/>
      <c r="O1360" s="113"/>
    </row>
    <row r="1361" spans="1:15" ht="17.100000000000001" customHeight="1" x14ac:dyDescent="0.25">
      <c r="A1361" s="29" t="s">
        <v>2364</v>
      </c>
      <c r="B1361" s="28" t="s">
        <v>2365</v>
      </c>
      <c r="C1361" s="1">
        <v>337</v>
      </c>
      <c r="D1361" s="48" t="s">
        <v>172</v>
      </c>
      <c r="E1361" s="43">
        <f t="shared" si="90"/>
        <v>315</v>
      </c>
      <c r="F1361" s="33">
        <f t="shared" si="89"/>
        <v>225</v>
      </c>
      <c r="G1361" s="43"/>
      <c r="H1361" s="33">
        <v>279</v>
      </c>
      <c r="I1361" s="35">
        <v>0.49</v>
      </c>
      <c r="J1361" s="33">
        <v>338</v>
      </c>
      <c r="K1361" s="43">
        <f t="shared" si="91"/>
        <v>225</v>
      </c>
      <c r="L1361" s="43"/>
      <c r="M1361" s="140"/>
      <c r="O1361" s="113"/>
    </row>
    <row r="1362" spans="1:15" ht="17.100000000000001" customHeight="1" x14ac:dyDescent="0.25">
      <c r="A1362" s="29" t="s">
        <v>2366</v>
      </c>
      <c r="B1362" s="28" t="s">
        <v>2367</v>
      </c>
      <c r="C1362" s="1">
        <v>293</v>
      </c>
      <c r="D1362" s="48" t="s">
        <v>172</v>
      </c>
      <c r="E1362" s="43">
        <f t="shared" si="90"/>
        <v>274</v>
      </c>
      <c r="F1362" s="33">
        <f t="shared" si="89"/>
        <v>196</v>
      </c>
      <c r="G1362" s="43"/>
      <c r="H1362" s="33">
        <v>243</v>
      </c>
      <c r="I1362" s="35">
        <v>0.64</v>
      </c>
      <c r="J1362" s="33">
        <v>294</v>
      </c>
      <c r="K1362" s="43">
        <f t="shared" si="91"/>
        <v>196</v>
      </c>
      <c r="L1362" s="43"/>
      <c r="M1362" s="140"/>
      <c r="O1362" s="113"/>
    </row>
    <row r="1363" spans="1:15" ht="17.100000000000001" customHeight="1" x14ac:dyDescent="0.25">
      <c r="A1363" s="29" t="s">
        <v>2368</v>
      </c>
      <c r="B1363" s="28" t="s">
        <v>2369</v>
      </c>
      <c r="C1363" s="1">
        <v>384</v>
      </c>
      <c r="D1363" s="48" t="s">
        <v>172</v>
      </c>
      <c r="E1363" s="43">
        <f t="shared" si="90"/>
        <v>358</v>
      </c>
      <c r="F1363" s="33">
        <f t="shared" si="89"/>
        <v>256</v>
      </c>
      <c r="G1363" s="43"/>
      <c r="H1363" s="33">
        <v>318</v>
      </c>
      <c r="I1363" s="35">
        <v>0.81</v>
      </c>
      <c r="J1363" s="33">
        <v>385</v>
      </c>
      <c r="K1363" s="43">
        <f t="shared" si="91"/>
        <v>256</v>
      </c>
      <c r="L1363" s="43"/>
      <c r="M1363" s="140"/>
      <c r="O1363" s="113"/>
    </row>
    <row r="1364" spans="1:15" ht="17.100000000000001" customHeight="1" x14ac:dyDescent="0.25">
      <c r="A1364" s="29" t="s">
        <v>2370</v>
      </c>
      <c r="B1364" s="28" t="s">
        <v>2371</v>
      </c>
      <c r="C1364" s="1">
        <v>301</v>
      </c>
      <c r="D1364" s="48" t="s">
        <v>172</v>
      </c>
      <c r="E1364" s="43">
        <f t="shared" si="90"/>
        <v>281</v>
      </c>
      <c r="F1364" s="33">
        <f t="shared" si="89"/>
        <v>201</v>
      </c>
      <c r="G1364" s="43"/>
      <c r="H1364" s="33">
        <v>249</v>
      </c>
      <c r="I1364" s="35">
        <v>1.1299999999999999</v>
      </c>
      <c r="J1364" s="33">
        <v>301</v>
      </c>
      <c r="K1364" s="43">
        <f t="shared" si="91"/>
        <v>201</v>
      </c>
      <c r="L1364" s="43"/>
      <c r="M1364" s="140"/>
      <c r="O1364" s="113"/>
    </row>
    <row r="1365" spans="1:15" ht="17.100000000000001" customHeight="1" x14ac:dyDescent="0.25">
      <c r="A1365" s="29" t="s">
        <v>2372</v>
      </c>
      <c r="B1365" s="28" t="s">
        <v>2373</v>
      </c>
      <c r="C1365" s="1">
        <v>365</v>
      </c>
      <c r="D1365" s="48" t="s">
        <v>172</v>
      </c>
      <c r="E1365" s="43">
        <f t="shared" si="90"/>
        <v>342</v>
      </c>
      <c r="F1365" s="33">
        <f t="shared" si="89"/>
        <v>244</v>
      </c>
      <c r="G1365" s="43"/>
      <c r="H1365" s="33">
        <v>302</v>
      </c>
      <c r="I1365" s="35">
        <v>0.88</v>
      </c>
      <c r="J1365" s="33">
        <v>365</v>
      </c>
      <c r="K1365" s="43">
        <f t="shared" si="91"/>
        <v>244</v>
      </c>
      <c r="L1365" s="43"/>
      <c r="M1365" s="140"/>
      <c r="O1365" s="113"/>
    </row>
    <row r="1366" spans="1:15" ht="17.100000000000001" customHeight="1" x14ac:dyDescent="0.25">
      <c r="A1366" s="29" t="s">
        <v>2374</v>
      </c>
      <c r="B1366" s="28" t="s">
        <v>2375</v>
      </c>
      <c r="C1366" s="1">
        <f>436*2</f>
        <v>872</v>
      </c>
      <c r="D1366" s="48" t="s">
        <v>172</v>
      </c>
      <c r="E1366" s="43">
        <f t="shared" si="90"/>
        <v>407</v>
      </c>
      <c r="F1366" s="33">
        <f t="shared" si="89"/>
        <v>291</v>
      </c>
      <c r="G1366" s="43"/>
      <c r="H1366" s="33">
        <v>361</v>
      </c>
      <c r="I1366" s="35">
        <v>1.1299999999999999</v>
      </c>
      <c r="J1366" s="33">
        <v>437</v>
      </c>
      <c r="K1366" s="43">
        <f t="shared" si="91"/>
        <v>291</v>
      </c>
      <c r="L1366" s="43"/>
      <c r="M1366" s="140"/>
      <c r="O1366" s="113"/>
    </row>
    <row r="1367" spans="1:15" ht="17.100000000000001" customHeight="1" x14ac:dyDescent="0.25">
      <c r="A1367" s="29" t="s">
        <v>2376</v>
      </c>
      <c r="B1367" s="28" t="s">
        <v>2377</v>
      </c>
      <c r="C1367" s="1">
        <v>284</v>
      </c>
      <c r="D1367" s="48" t="s">
        <v>172</v>
      </c>
      <c r="E1367" s="43">
        <f t="shared" si="90"/>
        <v>266</v>
      </c>
      <c r="F1367" s="33">
        <f t="shared" si="89"/>
        <v>190</v>
      </c>
      <c r="G1367" s="43"/>
      <c r="H1367" s="33">
        <v>235</v>
      </c>
      <c r="I1367" s="35">
        <v>0.88</v>
      </c>
      <c r="J1367" s="33">
        <v>284</v>
      </c>
      <c r="K1367" s="43">
        <f t="shared" si="91"/>
        <v>190</v>
      </c>
      <c r="L1367" s="43"/>
      <c r="M1367" s="140"/>
      <c r="O1367" s="113"/>
    </row>
    <row r="1368" spans="1:15" ht="17.100000000000001" customHeight="1" x14ac:dyDescent="0.25">
      <c r="A1368" s="29" t="s">
        <v>2378</v>
      </c>
      <c r="B1368" s="28" t="s">
        <v>2379</v>
      </c>
      <c r="C1368" s="1">
        <v>622</v>
      </c>
      <c r="D1368" s="48" t="s">
        <v>172</v>
      </c>
      <c r="E1368" s="43">
        <f t="shared" si="90"/>
        <v>581</v>
      </c>
      <c r="F1368" s="33">
        <f t="shared" si="89"/>
        <v>415</v>
      </c>
      <c r="G1368" s="43"/>
      <c r="H1368" s="33">
        <v>515</v>
      </c>
      <c r="I1368" s="35">
        <v>0.87</v>
      </c>
      <c r="J1368" s="33">
        <v>623</v>
      </c>
      <c r="K1368" s="43">
        <f t="shared" si="91"/>
        <v>415</v>
      </c>
      <c r="L1368" s="43"/>
      <c r="M1368" s="140"/>
      <c r="O1368" s="113"/>
    </row>
    <row r="1369" spans="1:15" ht="17.100000000000001" customHeight="1" x14ac:dyDescent="0.25">
      <c r="A1369" s="29" t="s">
        <v>2380</v>
      </c>
      <c r="B1369" s="28" t="s">
        <v>2381</v>
      </c>
      <c r="C1369" s="1">
        <v>516</v>
      </c>
      <c r="D1369" s="48" t="s">
        <v>172</v>
      </c>
      <c r="E1369" s="43">
        <f t="shared" si="90"/>
        <v>482</v>
      </c>
      <c r="F1369" s="33">
        <f t="shared" si="89"/>
        <v>344</v>
      </c>
      <c r="G1369" s="43"/>
      <c r="H1369" s="33">
        <v>427</v>
      </c>
      <c r="I1369" s="35">
        <v>0.62</v>
      </c>
      <c r="J1369" s="33">
        <v>517</v>
      </c>
      <c r="K1369" s="43">
        <f t="shared" si="91"/>
        <v>344</v>
      </c>
      <c r="L1369" s="43"/>
      <c r="M1369" s="140"/>
      <c r="O1369" s="113"/>
    </row>
    <row r="1370" spans="1:15" ht="17.100000000000001" customHeight="1" x14ac:dyDescent="0.25">
      <c r="A1370" s="29" t="s">
        <v>2380</v>
      </c>
      <c r="B1370" s="28" t="s">
        <v>2381</v>
      </c>
      <c r="C1370" s="1">
        <v>516</v>
      </c>
      <c r="D1370" s="48" t="s">
        <v>172</v>
      </c>
      <c r="E1370" s="43">
        <f t="shared" si="90"/>
        <v>482</v>
      </c>
      <c r="F1370" s="33">
        <f t="shared" si="89"/>
        <v>344</v>
      </c>
      <c r="G1370" s="43"/>
      <c r="H1370" s="33">
        <v>427</v>
      </c>
      <c r="I1370" s="35">
        <v>0.62</v>
      </c>
      <c r="J1370" s="33">
        <v>517</v>
      </c>
      <c r="K1370" s="43">
        <f t="shared" si="91"/>
        <v>344</v>
      </c>
      <c r="L1370" s="43"/>
      <c r="M1370" s="140"/>
      <c r="O1370" s="113"/>
    </row>
    <row r="1371" spans="1:15" ht="17.100000000000001" customHeight="1" x14ac:dyDescent="0.25">
      <c r="A1371" s="29" t="s">
        <v>2382</v>
      </c>
      <c r="B1371" s="28" t="s">
        <v>2383</v>
      </c>
      <c r="C1371" s="1">
        <v>371</v>
      </c>
      <c r="D1371" s="48" t="s">
        <v>172</v>
      </c>
      <c r="E1371" s="43">
        <f t="shared" si="90"/>
        <v>347</v>
      </c>
      <c r="F1371" s="33">
        <f t="shared" si="89"/>
        <v>248</v>
      </c>
      <c r="G1371" s="43"/>
      <c r="H1371" s="33">
        <v>307</v>
      </c>
      <c r="I1371" s="35">
        <v>1.1299999999999999</v>
      </c>
      <c r="J1371" s="33">
        <v>371</v>
      </c>
      <c r="K1371" s="43">
        <f t="shared" si="91"/>
        <v>248</v>
      </c>
      <c r="L1371" s="43"/>
      <c r="M1371" s="140"/>
      <c r="O1371" s="113"/>
    </row>
    <row r="1372" spans="1:15" ht="17.100000000000001" customHeight="1" x14ac:dyDescent="0.25">
      <c r="A1372" s="29" t="s">
        <v>2384</v>
      </c>
      <c r="B1372" s="28" t="s">
        <v>2385</v>
      </c>
      <c r="C1372" s="1">
        <v>567</v>
      </c>
      <c r="D1372" s="48" t="s">
        <v>172</v>
      </c>
      <c r="E1372" s="43">
        <f t="shared" si="90"/>
        <v>529</v>
      </c>
      <c r="F1372" s="33">
        <f t="shared" si="89"/>
        <v>378</v>
      </c>
      <c r="G1372" s="43"/>
      <c r="H1372" s="33">
        <v>469</v>
      </c>
      <c r="I1372" s="35">
        <v>1.48</v>
      </c>
      <c r="J1372" s="33">
        <v>567</v>
      </c>
      <c r="K1372" s="43">
        <f t="shared" si="91"/>
        <v>378</v>
      </c>
      <c r="L1372" s="43"/>
      <c r="M1372" s="140"/>
      <c r="O1372" s="113"/>
    </row>
    <row r="1373" spans="1:15" ht="17.100000000000001" customHeight="1" x14ac:dyDescent="0.25">
      <c r="A1373" s="29" t="s">
        <v>2386</v>
      </c>
      <c r="B1373" s="28" t="s">
        <v>2387</v>
      </c>
      <c r="C1373" s="1">
        <v>385</v>
      </c>
      <c r="D1373" s="48" t="s">
        <v>172</v>
      </c>
      <c r="E1373" s="43">
        <f t="shared" si="90"/>
        <v>360</v>
      </c>
      <c r="F1373" s="33">
        <f t="shared" si="89"/>
        <v>257</v>
      </c>
      <c r="G1373" s="43"/>
      <c r="H1373" s="33">
        <v>319</v>
      </c>
      <c r="I1373" s="35">
        <v>1.48</v>
      </c>
      <c r="J1373" s="33">
        <v>386</v>
      </c>
      <c r="K1373" s="43">
        <f t="shared" si="91"/>
        <v>257</v>
      </c>
      <c r="L1373" s="43"/>
      <c r="M1373" s="140"/>
      <c r="O1373" s="113"/>
    </row>
    <row r="1374" spans="1:15" ht="17.100000000000001" customHeight="1" x14ac:dyDescent="0.25">
      <c r="A1374" s="29" t="s">
        <v>2388</v>
      </c>
      <c r="B1374" s="28" t="s">
        <v>2389</v>
      </c>
      <c r="C1374" s="1">
        <v>593</v>
      </c>
      <c r="D1374" s="48" t="s">
        <v>172</v>
      </c>
      <c r="E1374" s="43">
        <f t="shared" si="90"/>
        <v>554</v>
      </c>
      <c r="F1374" s="33">
        <f t="shared" si="89"/>
        <v>396</v>
      </c>
      <c r="G1374" s="43"/>
      <c r="H1374" s="33">
        <v>491</v>
      </c>
      <c r="I1374" s="35">
        <v>2.11</v>
      </c>
      <c r="J1374" s="33">
        <v>594</v>
      </c>
      <c r="K1374" s="43">
        <f t="shared" si="91"/>
        <v>396</v>
      </c>
      <c r="L1374" s="43"/>
      <c r="M1374" s="140"/>
      <c r="O1374" s="113"/>
    </row>
    <row r="1375" spans="1:15" ht="17.100000000000001" customHeight="1" x14ac:dyDescent="0.25">
      <c r="A1375" s="29" t="s">
        <v>2390</v>
      </c>
      <c r="B1375" s="28" t="s">
        <v>2391</v>
      </c>
      <c r="C1375" s="1">
        <v>587</v>
      </c>
      <c r="D1375" s="48" t="s">
        <v>172</v>
      </c>
      <c r="E1375" s="43">
        <f t="shared" si="90"/>
        <v>549</v>
      </c>
      <c r="F1375" s="33">
        <f t="shared" si="89"/>
        <v>392</v>
      </c>
      <c r="G1375" s="43"/>
      <c r="H1375" s="33">
        <v>486</v>
      </c>
      <c r="I1375" s="35">
        <v>0.98</v>
      </c>
      <c r="J1375" s="33">
        <v>588</v>
      </c>
      <c r="K1375" s="43">
        <f t="shared" si="91"/>
        <v>392</v>
      </c>
      <c r="L1375" s="43"/>
      <c r="M1375" s="140"/>
      <c r="O1375" s="113"/>
    </row>
    <row r="1376" spans="1:15" ht="17.100000000000001" customHeight="1" x14ac:dyDescent="0.25">
      <c r="A1376" s="29" t="s">
        <v>2392</v>
      </c>
      <c r="B1376" s="28" t="s">
        <v>2393</v>
      </c>
      <c r="C1376" s="1">
        <v>453</v>
      </c>
      <c r="D1376" s="48" t="s">
        <v>172</v>
      </c>
      <c r="E1376" s="43">
        <f t="shared" si="90"/>
        <v>423</v>
      </c>
      <c r="F1376" s="33">
        <f t="shared" si="89"/>
        <v>302</v>
      </c>
      <c r="G1376" s="43"/>
      <c r="H1376" s="33">
        <v>375</v>
      </c>
      <c r="I1376" s="35">
        <v>3.33</v>
      </c>
      <c r="J1376" s="33">
        <v>454</v>
      </c>
      <c r="K1376" s="43">
        <f t="shared" si="91"/>
        <v>302</v>
      </c>
      <c r="L1376" s="43"/>
      <c r="M1376" s="140"/>
      <c r="O1376" s="113"/>
    </row>
    <row r="1377" spans="1:15" ht="17.100000000000001" customHeight="1" x14ac:dyDescent="0.25">
      <c r="A1377" s="29" t="s">
        <v>2394</v>
      </c>
      <c r="B1377" s="28" t="s">
        <v>2395</v>
      </c>
      <c r="C1377" s="1">
        <v>575</v>
      </c>
      <c r="D1377" s="48" t="s">
        <v>172</v>
      </c>
      <c r="E1377" s="43">
        <f t="shared" si="90"/>
        <v>538</v>
      </c>
      <c r="F1377" s="33">
        <f t="shared" si="89"/>
        <v>384</v>
      </c>
      <c r="G1377" s="43"/>
      <c r="H1377" s="33">
        <v>476</v>
      </c>
      <c r="I1377" s="35">
        <v>1.29</v>
      </c>
      <c r="J1377" s="33">
        <v>576</v>
      </c>
      <c r="K1377" s="43">
        <f t="shared" si="91"/>
        <v>384</v>
      </c>
      <c r="L1377" s="43"/>
      <c r="M1377" s="140"/>
      <c r="O1377" s="113"/>
    </row>
    <row r="1378" spans="1:15" ht="17.100000000000001" customHeight="1" x14ac:dyDescent="0.25">
      <c r="A1378" s="29" t="s">
        <v>2396</v>
      </c>
      <c r="B1378" s="28" t="s">
        <v>2397</v>
      </c>
      <c r="C1378" s="1">
        <v>642</v>
      </c>
      <c r="D1378" s="48" t="s">
        <v>172</v>
      </c>
      <c r="E1378" s="43">
        <f t="shared" si="90"/>
        <v>599</v>
      </c>
      <c r="F1378" s="33">
        <f t="shared" si="89"/>
        <v>428</v>
      </c>
      <c r="G1378" s="43"/>
      <c r="H1378" s="33">
        <v>531</v>
      </c>
      <c r="I1378" s="35">
        <v>1.59</v>
      </c>
      <c r="J1378" s="33">
        <v>642</v>
      </c>
      <c r="K1378" s="43">
        <f t="shared" si="91"/>
        <v>428</v>
      </c>
      <c r="L1378" s="43"/>
      <c r="M1378" s="140"/>
      <c r="O1378" s="113"/>
    </row>
    <row r="1379" spans="1:15" ht="17.100000000000001" customHeight="1" x14ac:dyDescent="0.25">
      <c r="A1379" s="29" t="s">
        <v>2396</v>
      </c>
      <c r="B1379" s="28" t="s">
        <v>2397</v>
      </c>
      <c r="C1379" s="1">
        <v>642</v>
      </c>
      <c r="D1379" s="48" t="s">
        <v>172</v>
      </c>
      <c r="E1379" s="43">
        <f t="shared" si="90"/>
        <v>599</v>
      </c>
      <c r="F1379" s="33">
        <f t="shared" si="89"/>
        <v>428</v>
      </c>
      <c r="G1379" s="43"/>
      <c r="H1379" s="33">
        <v>531</v>
      </c>
      <c r="I1379" s="35">
        <v>1.59</v>
      </c>
      <c r="J1379" s="33">
        <v>642</v>
      </c>
      <c r="K1379" s="43">
        <f t="shared" si="91"/>
        <v>428</v>
      </c>
      <c r="L1379" s="43"/>
      <c r="M1379" s="140"/>
      <c r="O1379" s="113"/>
    </row>
    <row r="1380" spans="1:15" ht="17.100000000000001" customHeight="1" x14ac:dyDescent="0.25">
      <c r="A1380" s="29" t="s">
        <v>2398</v>
      </c>
      <c r="B1380" s="28" t="s">
        <v>2399</v>
      </c>
      <c r="C1380" s="1">
        <v>616</v>
      </c>
      <c r="D1380" s="48" t="s">
        <v>172</v>
      </c>
      <c r="E1380" s="43">
        <f t="shared" si="90"/>
        <v>575</v>
      </c>
      <c r="F1380" s="33">
        <f t="shared" si="89"/>
        <v>411</v>
      </c>
      <c r="G1380" s="43"/>
      <c r="H1380" s="33">
        <v>510</v>
      </c>
      <c r="I1380" s="35">
        <v>1.1100000000000001</v>
      </c>
      <c r="J1380" s="33">
        <v>617</v>
      </c>
      <c r="K1380" s="43">
        <f t="shared" si="91"/>
        <v>411</v>
      </c>
      <c r="L1380" s="43"/>
      <c r="M1380" s="140"/>
      <c r="O1380" s="113"/>
    </row>
    <row r="1381" spans="1:15" ht="17.100000000000001" customHeight="1" x14ac:dyDescent="0.25">
      <c r="A1381" s="29" t="s">
        <v>2400</v>
      </c>
      <c r="B1381" s="28" t="s">
        <v>2401</v>
      </c>
      <c r="C1381" s="1">
        <v>759</v>
      </c>
      <c r="D1381" s="48" t="s">
        <v>172</v>
      </c>
      <c r="E1381" s="43">
        <f t="shared" si="90"/>
        <v>708</v>
      </c>
      <c r="F1381" s="33">
        <f t="shared" si="89"/>
        <v>506</v>
      </c>
      <c r="G1381" s="43"/>
      <c r="H1381" s="33">
        <v>628</v>
      </c>
      <c r="I1381" s="35">
        <v>1.8</v>
      </c>
      <c r="J1381" s="33">
        <v>760</v>
      </c>
      <c r="K1381" s="43">
        <f t="shared" si="91"/>
        <v>506</v>
      </c>
      <c r="L1381" s="43"/>
      <c r="M1381" s="140"/>
      <c r="O1381" s="113"/>
    </row>
    <row r="1382" spans="1:15" ht="17.100000000000001" customHeight="1" x14ac:dyDescent="0.25">
      <c r="A1382" s="29" t="s">
        <v>2402</v>
      </c>
      <c r="B1382" s="28" t="s">
        <v>2403</v>
      </c>
      <c r="C1382" s="1">
        <v>464</v>
      </c>
      <c r="D1382" s="48" t="s">
        <v>172</v>
      </c>
      <c r="E1382" s="43">
        <f t="shared" si="90"/>
        <v>434</v>
      </c>
      <c r="F1382" s="33">
        <f t="shared" si="89"/>
        <v>310</v>
      </c>
      <c r="G1382" s="43"/>
      <c r="H1382" s="33">
        <v>384</v>
      </c>
      <c r="I1382" s="35">
        <v>1.8</v>
      </c>
      <c r="J1382" s="33">
        <v>465</v>
      </c>
      <c r="K1382" s="43">
        <f t="shared" si="91"/>
        <v>310</v>
      </c>
      <c r="L1382" s="43"/>
      <c r="M1382" s="140"/>
      <c r="O1382" s="113"/>
    </row>
    <row r="1383" spans="1:15" ht="17.100000000000001" customHeight="1" x14ac:dyDescent="0.25">
      <c r="A1383" s="29" t="s">
        <v>2404</v>
      </c>
      <c r="B1383" s="28" t="s">
        <v>2405</v>
      </c>
      <c r="C1383" s="1">
        <v>775</v>
      </c>
      <c r="D1383" s="48" t="s">
        <v>172</v>
      </c>
      <c r="E1383" s="43">
        <f t="shared" si="90"/>
        <v>724</v>
      </c>
      <c r="F1383" s="33">
        <f t="shared" si="89"/>
        <v>517</v>
      </c>
      <c r="G1383" s="43"/>
      <c r="H1383" s="33">
        <v>641</v>
      </c>
      <c r="I1383" s="35">
        <v>2.12</v>
      </c>
      <c r="J1383" s="33">
        <v>775</v>
      </c>
      <c r="K1383" s="43">
        <f t="shared" si="91"/>
        <v>517</v>
      </c>
      <c r="L1383" s="43"/>
      <c r="M1383" s="140"/>
      <c r="O1383" s="113"/>
    </row>
    <row r="1384" spans="1:15" ht="17.100000000000001" customHeight="1" x14ac:dyDescent="0.25">
      <c r="A1384" s="29" t="s">
        <v>2406</v>
      </c>
      <c r="B1384" s="28" t="s">
        <v>2407</v>
      </c>
      <c r="C1384" s="1">
        <v>794</v>
      </c>
      <c r="D1384" s="48" t="s">
        <v>172</v>
      </c>
      <c r="E1384" s="43">
        <f t="shared" si="90"/>
        <v>742</v>
      </c>
      <c r="F1384" s="33">
        <f t="shared" si="89"/>
        <v>530</v>
      </c>
      <c r="G1384" s="43"/>
      <c r="H1384" s="33">
        <v>657</v>
      </c>
      <c r="I1384" s="35">
        <v>2.86</v>
      </c>
      <c r="J1384" s="33">
        <v>795</v>
      </c>
      <c r="K1384" s="43">
        <f t="shared" si="91"/>
        <v>530</v>
      </c>
      <c r="L1384" s="43"/>
      <c r="M1384" s="140"/>
      <c r="O1384" s="113"/>
    </row>
    <row r="1385" spans="1:15" ht="17.100000000000001" customHeight="1" x14ac:dyDescent="0.25">
      <c r="A1385" s="29" t="s">
        <v>2408</v>
      </c>
      <c r="B1385" s="28" t="s">
        <v>2409</v>
      </c>
      <c r="C1385" s="1">
        <v>852</v>
      </c>
      <c r="D1385" s="48" t="s">
        <v>172</v>
      </c>
      <c r="E1385" s="43">
        <f t="shared" si="90"/>
        <v>797</v>
      </c>
      <c r="F1385" s="33">
        <f t="shared" si="89"/>
        <v>569</v>
      </c>
      <c r="G1385" s="43"/>
      <c r="H1385" s="33">
        <v>705</v>
      </c>
      <c r="I1385" s="35">
        <v>2.41</v>
      </c>
      <c r="J1385" s="33">
        <v>853</v>
      </c>
      <c r="K1385" s="43">
        <f t="shared" si="91"/>
        <v>569</v>
      </c>
      <c r="L1385" s="43"/>
      <c r="M1385" s="140"/>
      <c r="O1385" s="113"/>
    </row>
    <row r="1386" spans="1:15" ht="17.100000000000001" customHeight="1" x14ac:dyDescent="0.25">
      <c r="A1386" s="29" t="s">
        <v>2410</v>
      </c>
      <c r="B1386" s="28" t="s">
        <v>2411</v>
      </c>
      <c r="C1386" s="1">
        <v>1415</v>
      </c>
      <c r="D1386" s="48" t="s">
        <v>172</v>
      </c>
      <c r="E1386" s="43">
        <f t="shared" si="90"/>
        <v>1322</v>
      </c>
      <c r="F1386" s="33">
        <f t="shared" si="89"/>
        <v>944</v>
      </c>
      <c r="G1386" s="43"/>
      <c r="H1386" s="33">
        <v>1170</v>
      </c>
      <c r="I1386" s="35">
        <v>3.01</v>
      </c>
      <c r="J1386" s="33">
        <v>1415</v>
      </c>
      <c r="K1386" s="43">
        <f t="shared" si="91"/>
        <v>944</v>
      </c>
      <c r="L1386" s="43"/>
      <c r="M1386" s="140"/>
      <c r="O1386" s="113"/>
    </row>
    <row r="1387" spans="1:15" ht="17.100000000000001" customHeight="1" x14ac:dyDescent="0.25">
      <c r="A1387" s="29" t="s">
        <v>2412</v>
      </c>
      <c r="B1387" s="28" t="s">
        <v>2413</v>
      </c>
      <c r="C1387" s="1">
        <v>759</v>
      </c>
      <c r="D1387" s="48" t="s">
        <v>172</v>
      </c>
      <c r="E1387" s="43">
        <f t="shared" si="90"/>
        <v>708</v>
      </c>
      <c r="F1387" s="33">
        <f t="shared" si="89"/>
        <v>506</v>
      </c>
      <c r="G1387" s="43"/>
      <c r="H1387" s="33">
        <v>628</v>
      </c>
      <c r="I1387" s="35">
        <v>1.97</v>
      </c>
      <c r="J1387" s="33">
        <v>760</v>
      </c>
      <c r="K1387" s="43">
        <f t="shared" si="91"/>
        <v>506</v>
      </c>
      <c r="L1387" s="43"/>
      <c r="M1387" s="140"/>
      <c r="O1387" s="113"/>
    </row>
    <row r="1388" spans="1:15" ht="17.100000000000001" customHeight="1" x14ac:dyDescent="0.25">
      <c r="A1388" s="29" t="s">
        <v>2414</v>
      </c>
      <c r="B1388" s="28" t="s">
        <v>2415</v>
      </c>
      <c r="C1388" s="1">
        <v>795</v>
      </c>
      <c r="D1388" s="48" t="s">
        <v>172</v>
      </c>
      <c r="E1388" s="43">
        <f t="shared" si="90"/>
        <v>743</v>
      </c>
      <c r="F1388" s="33">
        <f t="shared" si="89"/>
        <v>531</v>
      </c>
      <c r="G1388" s="43"/>
      <c r="H1388" s="33">
        <v>658</v>
      </c>
      <c r="I1388" s="35">
        <v>2.2799999999999998</v>
      </c>
      <c r="J1388" s="33">
        <v>796</v>
      </c>
      <c r="K1388" s="43">
        <f t="shared" si="91"/>
        <v>531</v>
      </c>
      <c r="L1388" s="43"/>
      <c r="M1388" s="140"/>
      <c r="O1388" s="113"/>
    </row>
    <row r="1389" spans="1:15" ht="17.100000000000001" customHeight="1" x14ac:dyDescent="0.25">
      <c r="A1389" s="29" t="s">
        <v>2416</v>
      </c>
      <c r="B1389" s="28" t="s">
        <v>2417</v>
      </c>
      <c r="C1389" s="1">
        <v>677</v>
      </c>
      <c r="D1389" s="48" t="s">
        <v>172</v>
      </c>
      <c r="E1389" s="43">
        <f t="shared" si="90"/>
        <v>633</v>
      </c>
      <c r="F1389" s="33">
        <f t="shared" si="89"/>
        <v>452</v>
      </c>
      <c r="G1389" s="43"/>
      <c r="H1389" s="33">
        <v>560</v>
      </c>
      <c r="I1389" s="35">
        <v>2.2799999999999998</v>
      </c>
      <c r="J1389" s="33">
        <v>677</v>
      </c>
      <c r="K1389" s="43">
        <f t="shared" si="91"/>
        <v>452</v>
      </c>
      <c r="L1389" s="43"/>
      <c r="M1389" s="140"/>
      <c r="O1389" s="113"/>
    </row>
    <row r="1390" spans="1:15" ht="17.100000000000001" customHeight="1" x14ac:dyDescent="0.25">
      <c r="A1390" s="29" t="s">
        <v>2418</v>
      </c>
      <c r="B1390" s="28" t="s">
        <v>2419</v>
      </c>
      <c r="C1390" s="1">
        <v>506</v>
      </c>
      <c r="D1390" s="48" t="s">
        <v>172</v>
      </c>
      <c r="E1390" s="43">
        <f t="shared" si="90"/>
        <v>473</v>
      </c>
      <c r="F1390" s="33">
        <f t="shared" si="89"/>
        <v>338</v>
      </c>
      <c r="G1390" s="43"/>
      <c r="H1390" s="33">
        <v>419</v>
      </c>
      <c r="I1390" s="35">
        <v>1.34</v>
      </c>
      <c r="J1390" s="33">
        <v>507</v>
      </c>
      <c r="K1390" s="43">
        <f t="shared" si="91"/>
        <v>338</v>
      </c>
      <c r="L1390" s="43"/>
      <c r="M1390" s="140"/>
      <c r="O1390" s="113"/>
    </row>
    <row r="1391" spans="1:15" ht="17.100000000000001" customHeight="1" x14ac:dyDescent="0.25">
      <c r="A1391" s="29" t="s">
        <v>2420</v>
      </c>
      <c r="B1391" s="28" t="s">
        <v>2421</v>
      </c>
      <c r="C1391" s="1">
        <v>586</v>
      </c>
      <c r="D1391" s="48" t="s">
        <v>172</v>
      </c>
      <c r="E1391" s="43">
        <f t="shared" si="90"/>
        <v>547</v>
      </c>
      <c r="F1391" s="33">
        <f t="shared" si="89"/>
        <v>391</v>
      </c>
      <c r="G1391" s="43"/>
      <c r="H1391" s="33">
        <v>485</v>
      </c>
      <c r="I1391" s="35">
        <v>1.8</v>
      </c>
      <c r="J1391" s="33">
        <v>587</v>
      </c>
      <c r="K1391" s="43">
        <f t="shared" si="91"/>
        <v>391</v>
      </c>
      <c r="L1391" s="43"/>
      <c r="M1391" s="140"/>
      <c r="O1391" s="113"/>
    </row>
    <row r="1392" spans="1:15" ht="17.100000000000001" customHeight="1" x14ac:dyDescent="0.25">
      <c r="A1392" s="29" t="s">
        <v>2422</v>
      </c>
      <c r="B1392" s="28" t="s">
        <v>2423</v>
      </c>
      <c r="C1392" s="1">
        <v>471</v>
      </c>
      <c r="D1392" s="48" t="s">
        <v>172</v>
      </c>
      <c r="E1392" s="43">
        <f t="shared" si="90"/>
        <v>441</v>
      </c>
      <c r="F1392" s="33">
        <f t="shared" si="89"/>
        <v>315</v>
      </c>
      <c r="G1392" s="43"/>
      <c r="H1392" s="33">
        <v>390</v>
      </c>
      <c r="I1392" s="35">
        <v>1.8</v>
      </c>
      <c r="J1392" s="33">
        <v>472</v>
      </c>
      <c r="K1392" s="43">
        <f t="shared" si="91"/>
        <v>315</v>
      </c>
      <c r="L1392" s="43"/>
      <c r="M1392" s="140"/>
      <c r="O1392" s="113"/>
    </row>
    <row r="1393" spans="1:15" ht="17.100000000000001" customHeight="1" x14ac:dyDescent="0.25">
      <c r="A1393" s="29" t="s">
        <v>2424</v>
      </c>
      <c r="B1393" s="28" t="s">
        <v>2425</v>
      </c>
      <c r="C1393" s="1">
        <f>616*2</f>
        <v>1232</v>
      </c>
      <c r="D1393" s="48" t="s">
        <v>172</v>
      </c>
      <c r="E1393" s="43">
        <f t="shared" si="90"/>
        <v>575</v>
      </c>
      <c r="F1393" s="33">
        <f t="shared" si="89"/>
        <v>411</v>
      </c>
      <c r="G1393" s="43"/>
      <c r="H1393" s="33">
        <v>510</v>
      </c>
      <c r="I1393" s="35">
        <v>2.54</v>
      </c>
      <c r="J1393" s="33">
        <v>617</v>
      </c>
      <c r="K1393" s="43">
        <f t="shared" si="91"/>
        <v>411</v>
      </c>
      <c r="L1393" s="43"/>
      <c r="M1393" s="140"/>
      <c r="O1393" s="113"/>
    </row>
    <row r="1394" spans="1:15" ht="17.100000000000001" customHeight="1" x14ac:dyDescent="0.25">
      <c r="A1394" s="29" t="s">
        <v>2426</v>
      </c>
      <c r="B1394" s="28" t="s">
        <v>2427</v>
      </c>
      <c r="C1394" s="1">
        <v>731</v>
      </c>
      <c r="D1394" s="48" t="s">
        <v>172</v>
      </c>
      <c r="E1394" s="43">
        <f t="shared" si="90"/>
        <v>683</v>
      </c>
      <c r="F1394" s="33">
        <f t="shared" si="89"/>
        <v>488</v>
      </c>
      <c r="G1394" s="43"/>
      <c r="H1394" s="33">
        <v>605</v>
      </c>
      <c r="I1394" s="35">
        <v>2.12</v>
      </c>
      <c r="J1394" s="33">
        <v>732</v>
      </c>
      <c r="K1394" s="43">
        <f t="shared" si="91"/>
        <v>488</v>
      </c>
      <c r="L1394" s="43"/>
      <c r="M1394" s="140"/>
      <c r="O1394" s="113"/>
    </row>
    <row r="1395" spans="1:15" ht="17.100000000000001" customHeight="1" x14ac:dyDescent="0.25">
      <c r="A1395" s="29" t="s">
        <v>2428</v>
      </c>
      <c r="B1395" s="28" t="s">
        <v>2429</v>
      </c>
      <c r="C1395" s="1">
        <v>919</v>
      </c>
      <c r="D1395" s="48" t="s">
        <v>172</v>
      </c>
      <c r="E1395" s="43">
        <f t="shared" si="90"/>
        <v>858</v>
      </c>
      <c r="F1395" s="33">
        <f t="shared" si="89"/>
        <v>613</v>
      </c>
      <c r="G1395" s="43"/>
      <c r="H1395" s="33">
        <v>760</v>
      </c>
      <c r="I1395" s="35">
        <v>2.41</v>
      </c>
      <c r="J1395" s="33">
        <v>919</v>
      </c>
      <c r="K1395" s="43">
        <f t="shared" si="91"/>
        <v>613</v>
      </c>
      <c r="L1395" s="43"/>
      <c r="M1395" s="140"/>
      <c r="O1395" s="113"/>
    </row>
    <row r="1396" spans="1:15" ht="17.100000000000001" customHeight="1" x14ac:dyDescent="0.25">
      <c r="A1396" s="29" t="s">
        <v>2430</v>
      </c>
      <c r="B1396" s="28" t="s">
        <v>2431</v>
      </c>
      <c r="C1396" s="1">
        <v>949</v>
      </c>
      <c r="D1396" s="48" t="s">
        <v>172</v>
      </c>
      <c r="E1396" s="43">
        <f t="shared" si="90"/>
        <v>886</v>
      </c>
      <c r="F1396" s="33">
        <f t="shared" si="89"/>
        <v>633</v>
      </c>
      <c r="G1396" s="43"/>
      <c r="H1396" s="33">
        <v>785</v>
      </c>
      <c r="I1396" s="35">
        <v>3.33</v>
      </c>
      <c r="J1396" s="33">
        <v>950</v>
      </c>
      <c r="K1396" s="43">
        <f t="shared" si="91"/>
        <v>633</v>
      </c>
      <c r="L1396" s="43"/>
      <c r="M1396" s="140"/>
      <c r="O1396" s="113"/>
    </row>
    <row r="1397" spans="1:15" ht="17.100000000000001" customHeight="1" x14ac:dyDescent="0.25">
      <c r="A1397" s="29" t="s">
        <v>2432</v>
      </c>
      <c r="B1397" s="28" t="s">
        <v>2433</v>
      </c>
      <c r="C1397" s="1">
        <v>1282</v>
      </c>
      <c r="D1397" s="48" t="s">
        <v>172</v>
      </c>
      <c r="E1397" s="43">
        <f t="shared" si="90"/>
        <v>1197</v>
      </c>
      <c r="F1397" s="33">
        <f t="shared" si="89"/>
        <v>855</v>
      </c>
      <c r="G1397" s="43"/>
      <c r="H1397" s="33">
        <v>1060</v>
      </c>
      <c r="I1397" s="35">
        <v>4.49</v>
      </c>
      <c r="J1397" s="33">
        <v>1282</v>
      </c>
      <c r="K1397" s="43">
        <f t="shared" si="91"/>
        <v>855</v>
      </c>
      <c r="L1397" s="43"/>
      <c r="M1397" s="140"/>
      <c r="O1397" s="113"/>
    </row>
    <row r="1398" spans="1:15" ht="17.100000000000001" customHeight="1" x14ac:dyDescent="0.25">
      <c r="A1398" s="29" t="s">
        <v>2434</v>
      </c>
      <c r="B1398" s="28" t="s">
        <v>2435</v>
      </c>
      <c r="C1398" s="1">
        <v>856</v>
      </c>
      <c r="D1398" s="48" t="s">
        <v>172</v>
      </c>
      <c r="E1398" s="43">
        <f t="shared" si="90"/>
        <v>799</v>
      </c>
      <c r="F1398" s="33">
        <f t="shared" si="89"/>
        <v>571</v>
      </c>
      <c r="G1398" s="43"/>
      <c r="H1398" s="33">
        <v>708</v>
      </c>
      <c r="I1398" s="35">
        <v>2.71</v>
      </c>
      <c r="J1398" s="33">
        <v>856</v>
      </c>
      <c r="K1398" s="43">
        <f t="shared" si="91"/>
        <v>571</v>
      </c>
      <c r="L1398" s="43"/>
      <c r="M1398" s="140"/>
      <c r="O1398" s="113"/>
    </row>
    <row r="1399" spans="1:15" ht="17.100000000000001" customHeight="1" thickBot="1" x14ac:dyDescent="0.3">
      <c r="A1399" s="29" t="s">
        <v>159</v>
      </c>
      <c r="B1399" s="48"/>
      <c r="E1399" s="43" t="str">
        <f t="shared" si="90"/>
        <v/>
      </c>
      <c r="F1399" s="33" t="str">
        <f t="shared" si="89"/>
        <v/>
      </c>
      <c r="G1399" s="43"/>
      <c r="H1399" s="60"/>
      <c r="J1399" s="33" t="s">
        <v>159</v>
      </c>
      <c r="K1399" s="43"/>
      <c r="L1399" s="43"/>
      <c r="M1399" s="140"/>
      <c r="O1399" s="113"/>
    </row>
    <row r="1400" spans="1:15" x14ac:dyDescent="0.25">
      <c r="A1400" s="29" t="s">
        <v>159</v>
      </c>
      <c r="B1400" s="64" t="s">
        <v>2358</v>
      </c>
      <c r="D1400" s="31" t="s">
        <v>160</v>
      </c>
      <c r="E1400" s="43" t="str">
        <f t="shared" si="90"/>
        <v/>
      </c>
      <c r="F1400" s="33" t="str">
        <f t="shared" si="89"/>
        <v/>
      </c>
      <c r="G1400" s="43"/>
      <c r="H1400" s="62" t="s">
        <v>732</v>
      </c>
      <c r="I1400" s="35" t="s">
        <v>2359</v>
      </c>
      <c r="J1400" s="114" t="s">
        <v>159</v>
      </c>
      <c r="K1400" s="43"/>
      <c r="L1400" s="43"/>
      <c r="M1400" s="140"/>
      <c r="O1400" s="113"/>
    </row>
    <row r="1401" spans="1:15" x14ac:dyDescent="0.25">
      <c r="A1401" s="29" t="s">
        <v>159</v>
      </c>
      <c r="B1401" s="38" t="s">
        <v>740</v>
      </c>
      <c r="D1401" s="31" t="s">
        <v>163</v>
      </c>
      <c r="E1401" s="43" t="str">
        <f t="shared" si="90"/>
        <v/>
      </c>
      <c r="F1401" s="33" t="str">
        <f t="shared" si="89"/>
        <v/>
      </c>
      <c r="G1401" s="43"/>
      <c r="H1401" s="46" t="s">
        <v>2360</v>
      </c>
      <c r="J1401" s="114" t="s">
        <v>159</v>
      </c>
      <c r="K1401" s="43"/>
      <c r="L1401" s="43"/>
      <c r="M1401" s="140"/>
      <c r="O1401" s="113"/>
    </row>
    <row r="1402" spans="1:15" x14ac:dyDescent="0.25">
      <c r="A1402" s="29" t="s">
        <v>159</v>
      </c>
      <c r="B1402" s="38" t="s">
        <v>2361</v>
      </c>
      <c r="D1402" s="31"/>
      <c r="E1402" s="43" t="str">
        <f t="shared" si="90"/>
        <v/>
      </c>
      <c r="F1402" s="33" t="str">
        <f t="shared" si="89"/>
        <v/>
      </c>
      <c r="G1402" s="43"/>
      <c r="H1402" s="55" t="s">
        <v>241</v>
      </c>
      <c r="I1402" s="35" t="s">
        <v>242</v>
      </c>
      <c r="J1402" s="114" t="s">
        <v>159</v>
      </c>
      <c r="K1402" s="43"/>
      <c r="L1402" s="43"/>
      <c r="M1402" s="140"/>
      <c r="O1402" s="113"/>
    </row>
    <row r="1403" spans="1:15" ht="15.75" thickBot="1" x14ac:dyDescent="0.3">
      <c r="A1403" s="23" t="s">
        <v>73</v>
      </c>
      <c r="B1403" s="59" t="s">
        <v>2360</v>
      </c>
      <c r="D1403" s="31" t="s">
        <v>243</v>
      </c>
      <c r="E1403" s="43" t="str">
        <f t="shared" si="90"/>
        <v/>
      </c>
      <c r="F1403" s="33" t="str">
        <f t="shared" si="89"/>
        <v/>
      </c>
      <c r="G1403" s="43"/>
      <c r="H1403" s="55" t="s">
        <v>244</v>
      </c>
      <c r="I1403" s="35" t="s">
        <v>245</v>
      </c>
      <c r="J1403" s="114" t="s">
        <v>159</v>
      </c>
      <c r="K1403" s="43"/>
      <c r="L1403" s="43"/>
      <c r="M1403" s="140"/>
      <c r="O1403" s="113"/>
    </row>
    <row r="1404" spans="1:15" ht="17.100000000000001" customHeight="1" x14ac:dyDescent="0.25">
      <c r="A1404" s="29" t="s">
        <v>2436</v>
      </c>
      <c r="B1404" s="28" t="s">
        <v>2437</v>
      </c>
      <c r="C1404" s="1">
        <v>1123</v>
      </c>
      <c r="D1404" s="48" t="s">
        <v>172</v>
      </c>
      <c r="E1404" s="43">
        <f t="shared" si="90"/>
        <v>1049</v>
      </c>
      <c r="F1404" s="33">
        <f t="shared" si="89"/>
        <v>749</v>
      </c>
      <c r="G1404" s="43"/>
      <c r="H1404" s="33">
        <v>929</v>
      </c>
      <c r="I1404" s="35">
        <v>3.96</v>
      </c>
      <c r="J1404" s="33">
        <v>1124</v>
      </c>
      <c r="K1404" s="43">
        <f t="shared" ref="K1404:K1441" si="92">H1404/1.24</f>
        <v>749</v>
      </c>
      <c r="L1404" s="43"/>
      <c r="M1404" s="140"/>
      <c r="O1404" s="113"/>
    </row>
    <row r="1405" spans="1:15" ht="17.100000000000001" customHeight="1" x14ac:dyDescent="0.25">
      <c r="A1405" s="29" t="s">
        <v>2438</v>
      </c>
      <c r="B1405" s="28" t="s">
        <v>2439</v>
      </c>
      <c r="C1405" s="1">
        <v>1365</v>
      </c>
      <c r="D1405" s="48" t="s">
        <v>172</v>
      </c>
      <c r="E1405" s="43">
        <f t="shared" si="90"/>
        <v>1274</v>
      </c>
      <c r="F1405" s="33">
        <f t="shared" si="89"/>
        <v>910</v>
      </c>
      <c r="G1405" s="43"/>
      <c r="H1405" s="33">
        <v>1129</v>
      </c>
      <c r="I1405" s="35">
        <v>4.28</v>
      </c>
      <c r="J1405" s="33">
        <v>1366</v>
      </c>
      <c r="K1405" s="43">
        <f t="shared" si="92"/>
        <v>910</v>
      </c>
      <c r="L1405" s="43"/>
      <c r="M1405" s="140"/>
      <c r="O1405" s="113"/>
    </row>
    <row r="1406" spans="1:15" ht="17.100000000000001" customHeight="1" x14ac:dyDescent="0.25">
      <c r="A1406" s="29" t="s">
        <v>2440</v>
      </c>
      <c r="B1406" s="28" t="s">
        <v>2441</v>
      </c>
      <c r="C1406" s="1">
        <v>2604</v>
      </c>
      <c r="D1406" s="48" t="s">
        <v>172</v>
      </c>
      <c r="E1406" s="43">
        <f t="shared" si="90"/>
        <v>2430</v>
      </c>
      <c r="F1406" s="33">
        <f t="shared" si="89"/>
        <v>1736</v>
      </c>
      <c r="G1406" s="43"/>
      <c r="H1406" s="33">
        <v>2153</v>
      </c>
      <c r="I1406" s="35">
        <v>5.51</v>
      </c>
      <c r="J1406" s="33">
        <v>2604</v>
      </c>
      <c r="K1406" s="43">
        <f t="shared" si="92"/>
        <v>1736</v>
      </c>
      <c r="L1406" s="43"/>
      <c r="M1406" s="140"/>
      <c r="O1406" s="113"/>
    </row>
    <row r="1407" spans="1:15" ht="17.100000000000001" customHeight="1" x14ac:dyDescent="0.25">
      <c r="A1407" s="29" t="s">
        <v>2442</v>
      </c>
      <c r="B1407" s="28" t="s">
        <v>2443</v>
      </c>
      <c r="C1407" s="1">
        <v>785</v>
      </c>
      <c r="D1407" s="48" t="s">
        <v>172</v>
      </c>
      <c r="E1407" s="43">
        <f t="shared" si="90"/>
        <v>732</v>
      </c>
      <c r="F1407" s="33">
        <f t="shared" si="89"/>
        <v>523</v>
      </c>
      <c r="G1407" s="43"/>
      <c r="H1407" s="33">
        <v>649</v>
      </c>
      <c r="I1407" s="35">
        <v>2.0699999999999998</v>
      </c>
      <c r="J1407" s="33">
        <v>785</v>
      </c>
      <c r="K1407" s="43">
        <f t="shared" si="92"/>
        <v>523</v>
      </c>
      <c r="L1407" s="43"/>
      <c r="M1407" s="140"/>
      <c r="O1407" s="113"/>
    </row>
    <row r="1408" spans="1:15" ht="17.100000000000001" customHeight="1" x14ac:dyDescent="0.25">
      <c r="A1408" s="29" t="s">
        <v>2402</v>
      </c>
      <c r="B1408" s="28" t="s">
        <v>2403</v>
      </c>
      <c r="C1408" s="1">
        <v>464</v>
      </c>
      <c r="D1408" s="48" t="s">
        <v>172</v>
      </c>
      <c r="E1408" s="43">
        <f t="shared" si="90"/>
        <v>434</v>
      </c>
      <c r="F1408" s="33">
        <f t="shared" si="89"/>
        <v>310</v>
      </c>
      <c r="G1408" s="43"/>
      <c r="H1408" s="33">
        <v>384</v>
      </c>
      <c r="I1408" s="35">
        <v>1.8</v>
      </c>
      <c r="J1408" s="33">
        <v>465</v>
      </c>
      <c r="K1408" s="43">
        <f t="shared" si="92"/>
        <v>310</v>
      </c>
      <c r="L1408" s="43"/>
      <c r="M1408" s="140"/>
      <c r="O1408" s="113"/>
    </row>
    <row r="1409" spans="1:15" ht="17.100000000000001" customHeight="1" x14ac:dyDescent="0.25">
      <c r="A1409" s="29" t="s">
        <v>2400</v>
      </c>
      <c r="B1409" s="28" t="s">
        <v>2401</v>
      </c>
      <c r="C1409" s="1">
        <v>759</v>
      </c>
      <c r="D1409" s="48" t="s">
        <v>172</v>
      </c>
      <c r="E1409" s="43">
        <f t="shared" si="90"/>
        <v>708</v>
      </c>
      <c r="F1409" s="33">
        <f t="shared" si="89"/>
        <v>506</v>
      </c>
      <c r="G1409" s="43"/>
      <c r="H1409" s="33">
        <v>628</v>
      </c>
      <c r="I1409" s="35">
        <v>1.8</v>
      </c>
      <c r="J1409" s="33">
        <v>760</v>
      </c>
      <c r="K1409" s="43">
        <f t="shared" si="92"/>
        <v>506</v>
      </c>
      <c r="L1409" s="43"/>
      <c r="M1409" s="140"/>
      <c r="O1409" s="113"/>
    </row>
    <row r="1410" spans="1:15" ht="17.100000000000001" customHeight="1" x14ac:dyDescent="0.25">
      <c r="A1410" s="29" t="s">
        <v>2412</v>
      </c>
      <c r="B1410" s="28" t="s">
        <v>2413</v>
      </c>
      <c r="C1410" s="1">
        <v>759</v>
      </c>
      <c r="D1410" s="48" t="s">
        <v>172</v>
      </c>
      <c r="E1410" s="43">
        <f t="shared" si="90"/>
        <v>708</v>
      </c>
      <c r="F1410" s="33">
        <f t="shared" si="89"/>
        <v>506</v>
      </c>
      <c r="G1410" s="43"/>
      <c r="H1410" s="33">
        <v>628</v>
      </c>
      <c r="I1410" s="35">
        <v>1.97</v>
      </c>
      <c r="J1410" s="33">
        <v>760</v>
      </c>
      <c r="K1410" s="43">
        <f t="shared" si="92"/>
        <v>506</v>
      </c>
      <c r="L1410" s="43"/>
      <c r="M1410" s="140"/>
      <c r="O1410" s="113"/>
    </row>
    <row r="1411" spans="1:15" ht="17.100000000000001" customHeight="1" x14ac:dyDescent="0.25">
      <c r="A1411" s="29" t="s">
        <v>2426</v>
      </c>
      <c r="B1411" s="28" t="s">
        <v>2427</v>
      </c>
      <c r="C1411" s="1">
        <v>731</v>
      </c>
      <c r="D1411" s="48" t="s">
        <v>172</v>
      </c>
      <c r="E1411" s="43">
        <f t="shared" si="90"/>
        <v>683</v>
      </c>
      <c r="F1411" s="33">
        <f t="shared" si="89"/>
        <v>488</v>
      </c>
      <c r="G1411" s="43"/>
      <c r="H1411" s="33">
        <v>605</v>
      </c>
      <c r="I1411" s="35">
        <v>2.12</v>
      </c>
      <c r="J1411" s="33">
        <v>732</v>
      </c>
      <c r="K1411" s="43">
        <f t="shared" si="92"/>
        <v>488</v>
      </c>
      <c r="L1411" s="43"/>
      <c r="M1411" s="140"/>
      <c r="O1411" s="113"/>
    </row>
    <row r="1412" spans="1:15" x14ac:dyDescent="0.25">
      <c r="A1412" s="29" t="s">
        <v>2444</v>
      </c>
      <c r="B1412" s="28" t="s">
        <v>2445</v>
      </c>
      <c r="C1412" s="1">
        <v>730</v>
      </c>
      <c r="D1412" s="48" t="s">
        <v>172</v>
      </c>
      <c r="E1412" s="43">
        <f t="shared" si="90"/>
        <v>682</v>
      </c>
      <c r="F1412" s="33">
        <f t="shared" si="89"/>
        <v>487</v>
      </c>
      <c r="G1412" s="43"/>
      <c r="H1412" s="33">
        <v>604</v>
      </c>
      <c r="I1412" s="35">
        <v>2.41</v>
      </c>
      <c r="J1412" s="33">
        <v>731</v>
      </c>
      <c r="K1412" s="43">
        <f t="shared" si="92"/>
        <v>487</v>
      </c>
      <c r="L1412" s="43"/>
      <c r="M1412" s="140"/>
      <c r="O1412" s="113"/>
    </row>
    <row r="1413" spans="1:15" x14ac:dyDescent="0.25">
      <c r="A1413" s="29" t="s">
        <v>2446</v>
      </c>
      <c r="B1413" s="28" t="s">
        <v>2447</v>
      </c>
      <c r="C1413" s="1">
        <v>633</v>
      </c>
      <c r="D1413" s="48" t="s">
        <v>172</v>
      </c>
      <c r="E1413" s="43">
        <f t="shared" si="90"/>
        <v>592</v>
      </c>
      <c r="F1413" s="33">
        <f t="shared" si="89"/>
        <v>423</v>
      </c>
      <c r="G1413" s="43"/>
      <c r="H1413" s="33">
        <v>524</v>
      </c>
      <c r="I1413" s="35">
        <v>2.41</v>
      </c>
      <c r="J1413" s="33">
        <v>634</v>
      </c>
      <c r="K1413" s="43">
        <f t="shared" si="92"/>
        <v>423</v>
      </c>
      <c r="L1413" s="43"/>
      <c r="M1413" s="140"/>
      <c r="O1413" s="113"/>
    </row>
    <row r="1414" spans="1:15" x14ac:dyDescent="0.25">
      <c r="A1414" s="29" t="s">
        <v>2448</v>
      </c>
      <c r="B1414" s="28" t="s">
        <v>2449</v>
      </c>
      <c r="C1414" s="1">
        <v>2166</v>
      </c>
      <c r="D1414" s="48" t="s">
        <v>172</v>
      </c>
      <c r="E1414" s="43">
        <f t="shared" si="90"/>
        <v>2022</v>
      </c>
      <c r="F1414" s="33">
        <f t="shared" si="89"/>
        <v>1444</v>
      </c>
      <c r="G1414" s="43"/>
      <c r="H1414" s="33">
        <v>1791</v>
      </c>
      <c r="I1414" s="35">
        <v>3.5</v>
      </c>
      <c r="J1414" s="33">
        <v>2167</v>
      </c>
      <c r="K1414" s="43">
        <f t="shared" si="92"/>
        <v>1444</v>
      </c>
      <c r="L1414" s="43"/>
      <c r="M1414" s="140"/>
      <c r="O1414" s="113"/>
    </row>
    <row r="1415" spans="1:15" x14ac:dyDescent="0.25">
      <c r="A1415" s="29" t="s">
        <v>2450</v>
      </c>
      <c r="B1415" s="28" t="s">
        <v>2451</v>
      </c>
      <c r="C1415" s="1">
        <f>835*2</f>
        <v>1670</v>
      </c>
      <c r="D1415" s="48" t="s">
        <v>172</v>
      </c>
      <c r="E1415" s="43">
        <f t="shared" si="90"/>
        <v>780</v>
      </c>
      <c r="F1415" s="33">
        <f t="shared" si="89"/>
        <v>557</v>
      </c>
      <c r="G1415" s="43"/>
      <c r="H1415" s="33">
        <v>691</v>
      </c>
      <c r="I1415" s="35">
        <v>3.49</v>
      </c>
      <c r="J1415" s="33">
        <v>836</v>
      </c>
      <c r="K1415" s="43">
        <f t="shared" si="92"/>
        <v>557</v>
      </c>
      <c r="L1415" s="43"/>
      <c r="M1415" s="140"/>
      <c r="O1415" s="113"/>
    </row>
    <row r="1416" spans="1:15" x14ac:dyDescent="0.25">
      <c r="A1416" s="29" t="s">
        <v>2452</v>
      </c>
      <c r="B1416" s="28" t="s">
        <v>2453</v>
      </c>
      <c r="C1416" s="1">
        <v>1131</v>
      </c>
      <c r="D1416" s="48" t="s">
        <v>172</v>
      </c>
      <c r="E1416" s="43">
        <f t="shared" si="90"/>
        <v>1056</v>
      </c>
      <c r="F1416" s="33">
        <f t="shared" si="89"/>
        <v>754</v>
      </c>
      <c r="G1416" s="43"/>
      <c r="H1416" s="33">
        <v>935</v>
      </c>
      <c r="I1416" s="35">
        <v>4.2699999999999996</v>
      </c>
      <c r="J1416" s="33">
        <v>1131</v>
      </c>
      <c r="K1416" s="43">
        <f t="shared" si="92"/>
        <v>754</v>
      </c>
      <c r="L1416" s="43"/>
      <c r="M1416" s="140"/>
      <c r="O1416" s="113"/>
    </row>
    <row r="1417" spans="1:15" x14ac:dyDescent="0.25">
      <c r="A1417" s="29" t="s">
        <v>2454</v>
      </c>
      <c r="B1417" s="28" t="s">
        <v>2455</v>
      </c>
      <c r="C1417" s="1">
        <v>864</v>
      </c>
      <c r="D1417" s="48" t="s">
        <v>172</v>
      </c>
      <c r="E1417" s="43">
        <f t="shared" si="90"/>
        <v>808</v>
      </c>
      <c r="F1417" s="33">
        <f t="shared" ref="F1417:F1480" si="93">IF(K1417=0,"",K1417)</f>
        <v>577</v>
      </c>
      <c r="G1417" s="43"/>
      <c r="H1417" s="33">
        <v>715</v>
      </c>
      <c r="I1417" s="35">
        <v>2.69</v>
      </c>
      <c r="J1417" s="33">
        <v>865</v>
      </c>
      <c r="K1417" s="43">
        <f t="shared" si="92"/>
        <v>577</v>
      </c>
      <c r="L1417" s="43"/>
      <c r="M1417" s="140"/>
      <c r="O1417" s="113"/>
    </row>
    <row r="1418" spans="1:15" x14ac:dyDescent="0.25">
      <c r="A1418" s="29" t="s">
        <v>2456</v>
      </c>
      <c r="B1418" s="28" t="s">
        <v>2457</v>
      </c>
      <c r="C1418" s="1">
        <v>1123</v>
      </c>
      <c r="D1418" s="48" t="s">
        <v>172</v>
      </c>
      <c r="E1418" s="43">
        <f t="shared" ref="E1418:E1481" si="94">IF(K1418&lt;=0,"",K1418*E$2)</f>
        <v>1049</v>
      </c>
      <c r="F1418" s="33">
        <f t="shared" si="93"/>
        <v>749</v>
      </c>
      <c r="G1418" s="43"/>
      <c r="H1418" s="33">
        <v>929</v>
      </c>
      <c r="I1418" s="35">
        <v>3.9</v>
      </c>
      <c r="J1418" s="33">
        <v>1124</v>
      </c>
      <c r="K1418" s="43">
        <f t="shared" si="92"/>
        <v>749</v>
      </c>
      <c r="L1418" s="43"/>
      <c r="M1418" s="140"/>
      <c r="O1418" s="113"/>
    </row>
    <row r="1419" spans="1:15" x14ac:dyDescent="0.25">
      <c r="A1419" s="29" t="s">
        <v>2458</v>
      </c>
      <c r="B1419" s="28" t="s">
        <v>2459</v>
      </c>
      <c r="C1419" s="1">
        <v>1820</v>
      </c>
      <c r="D1419" s="48" t="s">
        <v>172</v>
      </c>
      <c r="E1419" s="43">
        <f t="shared" si="94"/>
        <v>1700</v>
      </c>
      <c r="F1419" s="33">
        <f t="shared" si="93"/>
        <v>1214</v>
      </c>
      <c r="G1419" s="43"/>
      <c r="H1419" s="33">
        <v>1505</v>
      </c>
      <c r="I1419" s="35">
        <v>4.88</v>
      </c>
      <c r="J1419" s="33">
        <v>1821</v>
      </c>
      <c r="K1419" s="43">
        <f t="shared" si="92"/>
        <v>1214</v>
      </c>
      <c r="L1419" s="43"/>
      <c r="M1419" s="140"/>
      <c r="O1419" s="113"/>
    </row>
    <row r="1420" spans="1:15" x14ac:dyDescent="0.25">
      <c r="A1420" s="29" t="s">
        <v>2460</v>
      </c>
      <c r="B1420" s="28" t="s">
        <v>2461</v>
      </c>
      <c r="C1420" s="1">
        <v>3325</v>
      </c>
      <c r="D1420" s="48" t="s">
        <v>172</v>
      </c>
      <c r="E1420" s="43">
        <f t="shared" si="94"/>
        <v>3104</v>
      </c>
      <c r="F1420" s="33">
        <f t="shared" si="93"/>
        <v>2217</v>
      </c>
      <c r="G1420" s="43"/>
      <c r="H1420" s="33">
        <v>2749</v>
      </c>
      <c r="I1420" s="35">
        <v>4.88</v>
      </c>
      <c r="J1420" s="33">
        <v>3325</v>
      </c>
      <c r="K1420" s="43">
        <f t="shared" si="92"/>
        <v>2217</v>
      </c>
      <c r="L1420" s="43"/>
      <c r="M1420" s="140"/>
      <c r="O1420" s="113"/>
    </row>
    <row r="1421" spans="1:15" x14ac:dyDescent="0.25">
      <c r="A1421" s="29" t="s">
        <v>2462</v>
      </c>
      <c r="B1421" s="28" t="s">
        <v>2463</v>
      </c>
      <c r="C1421" s="1">
        <v>776</v>
      </c>
      <c r="D1421" s="48" t="s">
        <v>172</v>
      </c>
      <c r="E1421" s="43">
        <f t="shared" si="94"/>
        <v>725</v>
      </c>
      <c r="F1421" s="33">
        <f t="shared" si="93"/>
        <v>518</v>
      </c>
      <c r="G1421" s="43"/>
      <c r="H1421" s="33">
        <v>642</v>
      </c>
      <c r="I1421" s="35">
        <v>3.03</v>
      </c>
      <c r="J1421" s="33">
        <v>777</v>
      </c>
      <c r="K1421" s="43">
        <f t="shared" si="92"/>
        <v>518</v>
      </c>
      <c r="L1421" s="43"/>
      <c r="M1421" s="140"/>
      <c r="O1421" s="113"/>
    </row>
    <row r="1422" spans="1:15" x14ac:dyDescent="0.25">
      <c r="A1422" s="29" t="s">
        <v>2464</v>
      </c>
      <c r="B1422" s="28" t="s">
        <v>2465</v>
      </c>
      <c r="C1422" s="1">
        <v>1135</v>
      </c>
      <c r="D1422" s="48" t="s">
        <v>172</v>
      </c>
      <c r="E1422" s="43">
        <f t="shared" si="94"/>
        <v>1060</v>
      </c>
      <c r="F1422" s="33">
        <f t="shared" si="93"/>
        <v>757</v>
      </c>
      <c r="G1422" s="43"/>
      <c r="H1422" s="33">
        <v>939</v>
      </c>
      <c r="I1422" s="35">
        <v>4.43</v>
      </c>
      <c r="J1422" s="33">
        <v>1136</v>
      </c>
      <c r="K1422" s="43">
        <f t="shared" si="92"/>
        <v>757</v>
      </c>
      <c r="L1422" s="43"/>
      <c r="M1422" s="140"/>
      <c r="O1422" s="113"/>
    </row>
    <row r="1423" spans="1:15" x14ac:dyDescent="0.25">
      <c r="A1423" s="29" t="s">
        <v>2466</v>
      </c>
      <c r="B1423" s="28" t="s">
        <v>2467</v>
      </c>
      <c r="C1423" s="1">
        <v>1463</v>
      </c>
      <c r="D1423" s="48" t="s">
        <v>172</v>
      </c>
      <c r="E1423" s="43">
        <f t="shared" si="94"/>
        <v>1366</v>
      </c>
      <c r="F1423" s="33">
        <f t="shared" si="93"/>
        <v>976</v>
      </c>
      <c r="G1423" s="43"/>
      <c r="H1423" s="33">
        <v>1210</v>
      </c>
      <c r="I1423" s="35">
        <v>5.45</v>
      </c>
      <c r="J1423" s="33">
        <v>1464</v>
      </c>
      <c r="K1423" s="43">
        <f t="shared" si="92"/>
        <v>976</v>
      </c>
      <c r="L1423" s="43"/>
      <c r="M1423" s="140"/>
      <c r="O1423" s="113"/>
    </row>
    <row r="1424" spans="1:15" x14ac:dyDescent="0.25">
      <c r="A1424" s="29" t="s">
        <v>2468</v>
      </c>
      <c r="B1424" s="28" t="s">
        <v>2469</v>
      </c>
      <c r="C1424" s="1">
        <v>1001</v>
      </c>
      <c r="D1424" s="48" t="s">
        <v>172</v>
      </c>
      <c r="E1424" s="43">
        <f t="shared" si="94"/>
        <v>935</v>
      </c>
      <c r="F1424" s="33">
        <f t="shared" si="93"/>
        <v>668</v>
      </c>
      <c r="G1424" s="43"/>
      <c r="H1424" s="33">
        <v>828</v>
      </c>
      <c r="I1424" s="35">
        <v>3.3</v>
      </c>
      <c r="J1424" s="33">
        <v>1002</v>
      </c>
      <c r="K1424" s="43">
        <f t="shared" si="92"/>
        <v>668</v>
      </c>
      <c r="L1424" s="43"/>
      <c r="M1424" s="140"/>
      <c r="O1424" s="113"/>
    </row>
    <row r="1425" spans="1:15" x14ac:dyDescent="0.25">
      <c r="A1425" s="29" t="s">
        <v>2470</v>
      </c>
      <c r="B1425" s="28" t="s">
        <v>2471</v>
      </c>
      <c r="C1425" s="1">
        <v>1635</v>
      </c>
      <c r="D1425" s="48" t="s">
        <v>172</v>
      </c>
      <c r="E1425" s="43">
        <f t="shared" si="94"/>
        <v>1526</v>
      </c>
      <c r="F1425" s="33">
        <f t="shared" si="93"/>
        <v>1090</v>
      </c>
      <c r="G1425" s="43"/>
      <c r="H1425" s="33">
        <v>1352</v>
      </c>
      <c r="I1425" s="35">
        <v>4.9000000000000004</v>
      </c>
      <c r="J1425" s="33">
        <v>1635</v>
      </c>
      <c r="K1425" s="43">
        <f t="shared" si="92"/>
        <v>1090</v>
      </c>
      <c r="L1425" s="43"/>
      <c r="M1425" s="140"/>
      <c r="O1425" s="113"/>
    </row>
    <row r="1426" spans="1:15" x14ac:dyDescent="0.25">
      <c r="A1426" s="29" t="s">
        <v>2472</v>
      </c>
      <c r="B1426" s="28" t="s">
        <v>2473</v>
      </c>
      <c r="C1426" s="1">
        <v>2016</v>
      </c>
      <c r="D1426" s="48" t="s">
        <v>172</v>
      </c>
      <c r="E1426" s="43">
        <f t="shared" si="94"/>
        <v>1882</v>
      </c>
      <c r="F1426" s="33">
        <f t="shared" si="93"/>
        <v>1344</v>
      </c>
      <c r="G1426" s="43"/>
      <c r="H1426" s="33">
        <v>1667</v>
      </c>
      <c r="I1426" s="35">
        <v>6.3</v>
      </c>
      <c r="J1426" s="33">
        <v>2017</v>
      </c>
      <c r="K1426" s="43">
        <f t="shared" si="92"/>
        <v>1344</v>
      </c>
      <c r="L1426" s="43"/>
      <c r="M1426" s="140"/>
      <c r="O1426" s="113"/>
    </row>
    <row r="1427" spans="1:15" x14ac:dyDescent="0.25">
      <c r="A1427" s="29" t="s">
        <v>2474</v>
      </c>
      <c r="B1427" s="28" t="s">
        <v>2475</v>
      </c>
      <c r="C1427" s="1">
        <v>1120</v>
      </c>
      <c r="D1427" s="48" t="s">
        <v>172</v>
      </c>
      <c r="E1427" s="43">
        <f t="shared" si="94"/>
        <v>1046</v>
      </c>
      <c r="F1427" s="33">
        <f t="shared" si="93"/>
        <v>747</v>
      </c>
      <c r="G1427" s="43"/>
      <c r="H1427" s="33">
        <v>926</v>
      </c>
      <c r="I1427" s="35">
        <v>3.5550000000000002</v>
      </c>
      <c r="J1427" s="33">
        <v>1120</v>
      </c>
      <c r="K1427" s="43">
        <f t="shared" si="92"/>
        <v>747</v>
      </c>
      <c r="L1427" s="43"/>
      <c r="M1427" s="140"/>
      <c r="O1427" s="113"/>
    </row>
    <row r="1428" spans="1:15" x14ac:dyDescent="0.25">
      <c r="A1428" s="29" t="s">
        <v>2476</v>
      </c>
      <c r="B1428" s="28" t="s">
        <v>2477</v>
      </c>
      <c r="C1428" s="1">
        <v>1135</v>
      </c>
      <c r="D1428" s="48" t="s">
        <v>172</v>
      </c>
      <c r="E1428" s="43">
        <f t="shared" si="94"/>
        <v>1060</v>
      </c>
      <c r="F1428" s="33">
        <f t="shared" si="93"/>
        <v>757</v>
      </c>
      <c r="G1428" s="43"/>
      <c r="H1428" s="33">
        <v>939</v>
      </c>
      <c r="I1428" s="35">
        <v>3.64</v>
      </c>
      <c r="J1428" s="33">
        <v>1136</v>
      </c>
      <c r="K1428" s="43">
        <f t="shared" si="92"/>
        <v>757</v>
      </c>
      <c r="L1428" s="43"/>
      <c r="M1428" s="140"/>
      <c r="O1428" s="113"/>
    </row>
    <row r="1429" spans="1:15" x14ac:dyDescent="0.25">
      <c r="A1429" s="29" t="s">
        <v>2478</v>
      </c>
      <c r="B1429" s="28" t="s">
        <v>2479</v>
      </c>
      <c r="C1429" s="1">
        <v>1404</v>
      </c>
      <c r="D1429" s="48" t="s">
        <v>172</v>
      </c>
      <c r="E1429" s="43">
        <f t="shared" si="94"/>
        <v>1310</v>
      </c>
      <c r="F1429" s="33">
        <f t="shared" si="93"/>
        <v>936</v>
      </c>
      <c r="G1429" s="43"/>
      <c r="H1429" s="33">
        <v>1161</v>
      </c>
      <c r="I1429" s="35">
        <v>5.4</v>
      </c>
      <c r="J1429" s="33">
        <v>1404</v>
      </c>
      <c r="K1429" s="43">
        <f t="shared" si="92"/>
        <v>936</v>
      </c>
      <c r="L1429" s="43"/>
      <c r="M1429" s="140"/>
      <c r="O1429" s="113"/>
    </row>
    <row r="1430" spans="1:15" x14ac:dyDescent="0.25">
      <c r="A1430" s="29" t="s">
        <v>2480</v>
      </c>
      <c r="B1430" s="28" t="s">
        <v>2481</v>
      </c>
      <c r="C1430" s="1">
        <v>1754</v>
      </c>
      <c r="D1430" s="48" t="s">
        <v>172</v>
      </c>
      <c r="E1430" s="43">
        <f t="shared" si="94"/>
        <v>1637</v>
      </c>
      <c r="F1430" s="33">
        <f t="shared" si="93"/>
        <v>1169</v>
      </c>
      <c r="G1430" s="43"/>
      <c r="H1430" s="33">
        <v>1450</v>
      </c>
      <c r="I1430" s="35">
        <v>7.03</v>
      </c>
      <c r="J1430" s="33">
        <v>1754</v>
      </c>
      <c r="K1430" s="43">
        <f t="shared" si="92"/>
        <v>1169</v>
      </c>
      <c r="L1430" s="43"/>
      <c r="M1430" s="140"/>
      <c r="O1430" s="113"/>
    </row>
    <row r="1431" spans="1:15" x14ac:dyDescent="0.25">
      <c r="A1431" s="29" t="s">
        <v>2482</v>
      </c>
      <c r="B1431" s="28" t="s">
        <v>2483</v>
      </c>
      <c r="C1431" s="1">
        <v>1827</v>
      </c>
      <c r="D1431" s="48" t="s">
        <v>172</v>
      </c>
      <c r="E1431" s="43">
        <f t="shared" si="94"/>
        <v>1707</v>
      </c>
      <c r="F1431" s="33">
        <f t="shared" si="93"/>
        <v>1219</v>
      </c>
      <c r="G1431" s="43"/>
      <c r="H1431" s="33">
        <v>1511</v>
      </c>
      <c r="I1431" s="35">
        <v>7.03</v>
      </c>
      <c r="J1431" s="33">
        <v>1828</v>
      </c>
      <c r="K1431" s="43">
        <f t="shared" si="92"/>
        <v>1219</v>
      </c>
      <c r="L1431" s="43"/>
      <c r="M1431" s="140"/>
      <c r="O1431" s="113"/>
    </row>
    <row r="1432" spans="1:15" x14ac:dyDescent="0.25">
      <c r="A1432" s="29" t="s">
        <v>2484</v>
      </c>
      <c r="B1432" s="28" t="s">
        <v>2485</v>
      </c>
      <c r="C1432" s="1">
        <v>1755</v>
      </c>
      <c r="D1432" s="48" t="s">
        <v>172</v>
      </c>
      <c r="E1432" s="43">
        <f t="shared" si="94"/>
        <v>1638</v>
      </c>
      <c r="F1432" s="33">
        <f t="shared" si="93"/>
        <v>1170</v>
      </c>
      <c r="G1432" s="43"/>
      <c r="H1432" s="33">
        <v>1451</v>
      </c>
      <c r="I1432" s="35">
        <v>6.16</v>
      </c>
      <c r="J1432" s="33">
        <v>1755</v>
      </c>
      <c r="K1432" s="43">
        <f t="shared" si="92"/>
        <v>1170</v>
      </c>
      <c r="L1432" s="43"/>
      <c r="M1432" s="140"/>
      <c r="O1432" s="113"/>
    </row>
    <row r="1433" spans="1:15" x14ac:dyDescent="0.25">
      <c r="A1433" s="29" t="s">
        <v>2486</v>
      </c>
      <c r="B1433" s="28" t="s">
        <v>2487</v>
      </c>
      <c r="C1433" s="1">
        <v>2572</v>
      </c>
      <c r="D1433" s="48" t="s">
        <v>172</v>
      </c>
      <c r="E1433" s="43">
        <f t="shared" si="94"/>
        <v>2401</v>
      </c>
      <c r="F1433" s="33">
        <f t="shared" si="93"/>
        <v>1715</v>
      </c>
      <c r="G1433" s="43"/>
      <c r="H1433" s="33">
        <v>2127</v>
      </c>
      <c r="I1433" s="35">
        <v>8.02</v>
      </c>
      <c r="J1433" s="33">
        <v>2573</v>
      </c>
      <c r="K1433" s="43">
        <f t="shared" si="92"/>
        <v>1715</v>
      </c>
      <c r="L1433" s="43"/>
      <c r="M1433" s="140"/>
      <c r="O1433" s="113"/>
    </row>
    <row r="1434" spans="1:15" x14ac:dyDescent="0.25">
      <c r="A1434" s="29" t="s">
        <v>2488</v>
      </c>
      <c r="B1434" s="28" t="s">
        <v>2489</v>
      </c>
      <c r="C1434" s="1">
        <v>1172</v>
      </c>
      <c r="D1434" s="48" t="s">
        <v>172</v>
      </c>
      <c r="E1434" s="43">
        <f t="shared" si="94"/>
        <v>1093</v>
      </c>
      <c r="F1434" s="33">
        <f t="shared" si="93"/>
        <v>781</v>
      </c>
      <c r="G1434" s="43"/>
      <c r="H1434" s="33">
        <v>969</v>
      </c>
      <c r="I1434" s="35">
        <v>2.95</v>
      </c>
      <c r="J1434" s="33">
        <v>1172</v>
      </c>
      <c r="K1434" s="43">
        <f t="shared" si="92"/>
        <v>781</v>
      </c>
      <c r="L1434" s="43"/>
      <c r="M1434" s="140"/>
      <c r="O1434" s="113"/>
    </row>
    <row r="1435" spans="1:15" x14ac:dyDescent="0.25">
      <c r="A1435" s="29" t="s">
        <v>2404</v>
      </c>
      <c r="B1435" s="28" t="s">
        <v>2405</v>
      </c>
      <c r="C1435" s="1">
        <v>775</v>
      </c>
      <c r="D1435" s="48" t="s">
        <v>172</v>
      </c>
      <c r="E1435" s="43">
        <f t="shared" si="94"/>
        <v>724</v>
      </c>
      <c r="F1435" s="33">
        <f t="shared" si="93"/>
        <v>517</v>
      </c>
      <c r="G1435" s="43"/>
      <c r="H1435" s="33">
        <v>641</v>
      </c>
      <c r="I1435" s="35">
        <v>2.12</v>
      </c>
      <c r="J1435" s="33">
        <v>775</v>
      </c>
      <c r="K1435" s="43">
        <f t="shared" si="92"/>
        <v>517</v>
      </c>
      <c r="L1435" s="43"/>
      <c r="M1435" s="140"/>
      <c r="O1435" s="113"/>
    </row>
    <row r="1436" spans="1:15" x14ac:dyDescent="0.25">
      <c r="A1436" s="29" t="s">
        <v>2414</v>
      </c>
      <c r="B1436" s="28" t="s">
        <v>2415</v>
      </c>
      <c r="C1436" s="1">
        <v>795</v>
      </c>
      <c r="D1436" s="48" t="s">
        <v>172</v>
      </c>
      <c r="E1436" s="43">
        <f t="shared" si="94"/>
        <v>743</v>
      </c>
      <c r="F1436" s="33">
        <f t="shared" si="93"/>
        <v>531</v>
      </c>
      <c r="G1436" s="43"/>
      <c r="H1436" s="33">
        <v>658</v>
      </c>
      <c r="I1436" s="35">
        <v>2.2799999999999998</v>
      </c>
      <c r="J1436" s="33">
        <v>796</v>
      </c>
      <c r="K1436" s="43">
        <f t="shared" si="92"/>
        <v>531</v>
      </c>
      <c r="L1436" s="43"/>
      <c r="M1436" s="140"/>
      <c r="O1436" s="113"/>
    </row>
    <row r="1437" spans="1:15" x14ac:dyDescent="0.25">
      <c r="A1437" s="29" t="s">
        <v>2428</v>
      </c>
      <c r="B1437" s="28" t="s">
        <v>2429</v>
      </c>
      <c r="C1437" s="1">
        <v>919</v>
      </c>
      <c r="D1437" s="48" t="s">
        <v>172</v>
      </c>
      <c r="E1437" s="43">
        <f t="shared" si="94"/>
        <v>858</v>
      </c>
      <c r="F1437" s="33">
        <f t="shared" si="93"/>
        <v>613</v>
      </c>
      <c r="G1437" s="43"/>
      <c r="H1437" s="33">
        <v>760</v>
      </c>
      <c r="I1437" s="35">
        <v>2.41</v>
      </c>
      <c r="J1437" s="33">
        <v>919</v>
      </c>
      <c r="K1437" s="43">
        <f t="shared" si="92"/>
        <v>613</v>
      </c>
      <c r="L1437" s="43"/>
      <c r="M1437" s="140"/>
      <c r="O1437" s="113"/>
    </row>
    <row r="1438" spans="1:15" x14ac:dyDescent="0.25">
      <c r="A1438" s="29" t="s">
        <v>2430</v>
      </c>
      <c r="B1438" s="28" t="s">
        <v>2431</v>
      </c>
      <c r="C1438" s="1">
        <v>949</v>
      </c>
      <c r="D1438" s="48" t="s">
        <v>172</v>
      </c>
      <c r="E1438" s="43">
        <f t="shared" si="94"/>
        <v>886</v>
      </c>
      <c r="F1438" s="33">
        <f t="shared" si="93"/>
        <v>633</v>
      </c>
      <c r="G1438" s="43"/>
      <c r="H1438" s="33">
        <v>785</v>
      </c>
      <c r="I1438" s="35">
        <v>3.33</v>
      </c>
      <c r="J1438" s="33">
        <v>950</v>
      </c>
      <c r="K1438" s="43">
        <f t="shared" si="92"/>
        <v>633</v>
      </c>
      <c r="L1438" s="43"/>
      <c r="M1438" s="140"/>
      <c r="O1438" s="113"/>
    </row>
    <row r="1439" spans="1:15" x14ac:dyDescent="0.25">
      <c r="A1439" s="29" t="s">
        <v>2454</v>
      </c>
      <c r="B1439" s="28" t="s">
        <v>2455</v>
      </c>
      <c r="C1439" s="1">
        <v>864</v>
      </c>
      <c r="D1439" s="48" t="s">
        <v>172</v>
      </c>
      <c r="E1439" s="43">
        <f t="shared" si="94"/>
        <v>808</v>
      </c>
      <c r="F1439" s="33">
        <f t="shared" si="93"/>
        <v>577</v>
      </c>
      <c r="G1439" s="43"/>
      <c r="H1439" s="33">
        <v>715</v>
      </c>
      <c r="I1439" s="35">
        <v>2.69</v>
      </c>
      <c r="J1439" s="33">
        <v>865</v>
      </c>
      <c r="K1439" s="43">
        <f t="shared" si="92"/>
        <v>577</v>
      </c>
      <c r="L1439" s="43"/>
      <c r="M1439" s="140"/>
      <c r="O1439" s="113"/>
    </row>
    <row r="1440" spans="1:15" x14ac:dyDescent="0.25">
      <c r="A1440" s="29" t="s">
        <v>2456</v>
      </c>
      <c r="B1440" s="28" t="s">
        <v>2457</v>
      </c>
      <c r="C1440" s="1">
        <v>1123</v>
      </c>
      <c r="D1440" s="48" t="s">
        <v>172</v>
      </c>
      <c r="E1440" s="43">
        <f t="shared" si="94"/>
        <v>1049</v>
      </c>
      <c r="F1440" s="33">
        <f t="shared" si="93"/>
        <v>749</v>
      </c>
      <c r="G1440" s="43"/>
      <c r="H1440" s="33">
        <v>929</v>
      </c>
      <c r="I1440" s="35">
        <v>3.9</v>
      </c>
      <c r="J1440" s="33">
        <v>1124</v>
      </c>
      <c r="K1440" s="43">
        <f t="shared" si="92"/>
        <v>749</v>
      </c>
      <c r="L1440" s="43"/>
      <c r="M1440" s="140"/>
      <c r="O1440" s="113"/>
    </row>
    <row r="1441" spans="1:15" ht="15.75" thickBot="1" x14ac:dyDescent="0.3">
      <c r="A1441" s="29" t="s">
        <v>2490</v>
      </c>
      <c r="B1441" s="28" t="s">
        <v>2491</v>
      </c>
      <c r="C1441" s="1">
        <v>818</v>
      </c>
      <c r="D1441" s="48" t="s">
        <v>172</v>
      </c>
      <c r="E1441" s="43">
        <f t="shared" si="94"/>
        <v>764</v>
      </c>
      <c r="F1441" s="33">
        <f t="shared" si="93"/>
        <v>546</v>
      </c>
      <c r="G1441" s="43"/>
      <c r="H1441" s="33">
        <v>677</v>
      </c>
      <c r="I1441" s="35">
        <v>3.03</v>
      </c>
      <c r="J1441" s="33">
        <v>819</v>
      </c>
      <c r="K1441" s="43">
        <f t="shared" si="92"/>
        <v>546</v>
      </c>
      <c r="L1441" s="43"/>
      <c r="M1441" s="140"/>
      <c r="O1441" s="113"/>
    </row>
    <row r="1442" spans="1:15" x14ac:dyDescent="0.25">
      <c r="A1442" s="29" t="s">
        <v>159</v>
      </c>
      <c r="B1442" s="64" t="s">
        <v>2358</v>
      </c>
      <c r="D1442" s="31" t="s">
        <v>160</v>
      </c>
      <c r="E1442" s="43" t="str">
        <f t="shared" si="94"/>
        <v/>
      </c>
      <c r="F1442" s="33" t="str">
        <f t="shared" si="93"/>
        <v/>
      </c>
      <c r="G1442" s="43"/>
      <c r="H1442" s="62" t="s">
        <v>732</v>
      </c>
      <c r="I1442" s="35" t="s">
        <v>2359</v>
      </c>
      <c r="J1442" s="114" t="s">
        <v>159</v>
      </c>
      <c r="K1442" s="43"/>
      <c r="L1442" s="43"/>
      <c r="M1442" s="140"/>
      <c r="O1442" s="113"/>
    </row>
    <row r="1443" spans="1:15" x14ac:dyDescent="0.25">
      <c r="A1443" s="29" t="s">
        <v>159</v>
      </c>
      <c r="B1443" s="38" t="s">
        <v>740</v>
      </c>
      <c r="D1443" s="31" t="s">
        <v>163</v>
      </c>
      <c r="E1443" s="43" t="str">
        <f t="shared" si="94"/>
        <v/>
      </c>
      <c r="F1443" s="33" t="str">
        <f t="shared" si="93"/>
        <v/>
      </c>
      <c r="G1443" s="43"/>
      <c r="H1443" s="46" t="s">
        <v>2360</v>
      </c>
      <c r="J1443" s="114" t="s">
        <v>159</v>
      </c>
      <c r="K1443" s="43"/>
      <c r="L1443" s="43"/>
      <c r="M1443" s="140"/>
      <c r="O1443" s="113"/>
    </row>
    <row r="1444" spans="1:15" x14ac:dyDescent="0.25">
      <c r="A1444" s="29" t="s">
        <v>159</v>
      </c>
      <c r="B1444" s="38" t="s">
        <v>2361</v>
      </c>
      <c r="D1444" s="31"/>
      <c r="E1444" s="43" t="str">
        <f t="shared" si="94"/>
        <v/>
      </c>
      <c r="F1444" s="33" t="str">
        <f t="shared" si="93"/>
        <v/>
      </c>
      <c r="G1444" s="43"/>
      <c r="H1444" s="55" t="s">
        <v>241</v>
      </c>
      <c r="I1444" s="35" t="s">
        <v>242</v>
      </c>
      <c r="J1444" s="114" t="s">
        <v>159</v>
      </c>
      <c r="K1444" s="43"/>
      <c r="L1444" s="43"/>
      <c r="M1444" s="140"/>
      <c r="O1444" s="113"/>
    </row>
    <row r="1445" spans="1:15" ht="15.75" thickBot="1" x14ac:dyDescent="0.3">
      <c r="A1445" s="23" t="s">
        <v>73</v>
      </c>
      <c r="B1445" s="59" t="s">
        <v>2360</v>
      </c>
      <c r="D1445" s="31" t="s">
        <v>243</v>
      </c>
      <c r="E1445" s="43" t="str">
        <f t="shared" si="94"/>
        <v/>
      </c>
      <c r="F1445" s="33" t="str">
        <f t="shared" si="93"/>
        <v/>
      </c>
      <c r="G1445" s="43"/>
      <c r="H1445" s="55" t="s">
        <v>244</v>
      </c>
      <c r="I1445" s="35" t="s">
        <v>245</v>
      </c>
      <c r="J1445" s="114" t="s">
        <v>159</v>
      </c>
      <c r="K1445" s="43"/>
      <c r="L1445" s="43"/>
      <c r="M1445" s="140"/>
      <c r="O1445" s="113"/>
    </row>
    <row r="1446" spans="1:15" x14ac:dyDescent="0.25">
      <c r="A1446" s="29" t="s">
        <v>2492</v>
      </c>
      <c r="B1446" s="28" t="s">
        <v>2493</v>
      </c>
      <c r="C1446" s="1">
        <v>1088</v>
      </c>
      <c r="D1446" s="48" t="s">
        <v>172</v>
      </c>
      <c r="E1446" s="43">
        <f t="shared" si="94"/>
        <v>1016</v>
      </c>
      <c r="F1446" s="33">
        <f t="shared" si="93"/>
        <v>726</v>
      </c>
      <c r="G1446" s="43"/>
      <c r="H1446" s="33">
        <v>900</v>
      </c>
      <c r="I1446" s="35">
        <v>4.43</v>
      </c>
      <c r="J1446" s="33">
        <v>1089</v>
      </c>
      <c r="K1446" s="43">
        <f t="shared" ref="K1446:K1482" si="95">H1446/1.24</f>
        <v>726</v>
      </c>
      <c r="L1446" s="43"/>
      <c r="M1446" s="140"/>
      <c r="O1446" s="113"/>
    </row>
    <row r="1447" spans="1:15" x14ac:dyDescent="0.25">
      <c r="A1447" s="29" t="s">
        <v>2492</v>
      </c>
      <c r="B1447" s="28" t="s">
        <v>2493</v>
      </c>
      <c r="C1447" s="1">
        <f>1088*2</f>
        <v>2176</v>
      </c>
      <c r="D1447" s="48" t="s">
        <v>172</v>
      </c>
      <c r="E1447" s="43">
        <f t="shared" si="94"/>
        <v>1016</v>
      </c>
      <c r="F1447" s="33">
        <f t="shared" si="93"/>
        <v>726</v>
      </c>
      <c r="G1447" s="43"/>
      <c r="H1447" s="33">
        <v>900</v>
      </c>
      <c r="I1447" s="35">
        <v>4.43</v>
      </c>
      <c r="J1447" s="33">
        <v>1089</v>
      </c>
      <c r="K1447" s="43">
        <f t="shared" si="95"/>
        <v>726</v>
      </c>
      <c r="L1447" s="43"/>
      <c r="M1447" s="140"/>
      <c r="O1447" s="113"/>
    </row>
    <row r="1448" spans="1:15" x14ac:dyDescent="0.25">
      <c r="A1448" s="29" t="s">
        <v>2494</v>
      </c>
      <c r="B1448" s="28" t="s">
        <v>2495</v>
      </c>
      <c r="C1448" s="1">
        <f>1548*2.2</f>
        <v>3406</v>
      </c>
      <c r="D1448" s="48" t="s">
        <v>172</v>
      </c>
      <c r="E1448" s="43">
        <f t="shared" si="94"/>
        <v>1445</v>
      </c>
      <c r="F1448" s="33">
        <f t="shared" si="93"/>
        <v>1032</v>
      </c>
      <c r="G1448" s="43"/>
      <c r="H1448" s="33">
        <v>1280</v>
      </c>
      <c r="I1448" s="35">
        <v>5.78</v>
      </c>
      <c r="J1448" s="33">
        <v>1548</v>
      </c>
      <c r="K1448" s="43">
        <f t="shared" si="95"/>
        <v>1032</v>
      </c>
      <c r="L1448" s="43"/>
      <c r="M1448" s="140"/>
      <c r="O1448" s="113"/>
    </row>
    <row r="1449" spans="1:15" x14ac:dyDescent="0.25">
      <c r="A1449" s="29" t="s">
        <v>2496</v>
      </c>
      <c r="B1449" s="28" t="s">
        <v>2497</v>
      </c>
      <c r="C1449" s="1">
        <v>1763</v>
      </c>
      <c r="D1449" s="48" t="s">
        <v>172</v>
      </c>
      <c r="E1449" s="43">
        <f t="shared" si="94"/>
        <v>1646</v>
      </c>
      <c r="F1449" s="33">
        <f t="shared" si="93"/>
        <v>1176</v>
      </c>
      <c r="G1449" s="43"/>
      <c r="H1449" s="33">
        <v>1458</v>
      </c>
      <c r="I1449" s="35">
        <v>6.69</v>
      </c>
      <c r="J1449" s="33">
        <v>1764</v>
      </c>
      <c r="K1449" s="43">
        <f t="shared" si="95"/>
        <v>1176</v>
      </c>
      <c r="L1449" s="43"/>
      <c r="M1449" s="140"/>
      <c r="O1449" s="113"/>
    </row>
    <row r="1450" spans="1:15" x14ac:dyDescent="0.25">
      <c r="A1450" s="29" t="s">
        <v>2498</v>
      </c>
      <c r="B1450" s="28" t="s">
        <v>2499</v>
      </c>
      <c r="C1450" s="1">
        <f>1552*2</f>
        <v>3104</v>
      </c>
      <c r="D1450" s="48" t="s">
        <v>172</v>
      </c>
      <c r="E1450" s="43">
        <f t="shared" si="94"/>
        <v>1449</v>
      </c>
      <c r="F1450" s="33">
        <f t="shared" si="93"/>
        <v>1035</v>
      </c>
      <c r="G1450" s="43"/>
      <c r="H1450" s="33">
        <v>1283</v>
      </c>
      <c r="I1450" s="35">
        <v>5.69</v>
      </c>
      <c r="J1450" s="33">
        <v>1552</v>
      </c>
      <c r="K1450" s="43">
        <f t="shared" si="95"/>
        <v>1035</v>
      </c>
      <c r="L1450" s="43"/>
      <c r="M1450" s="140"/>
      <c r="O1450" s="113"/>
    </row>
    <row r="1451" spans="1:15" x14ac:dyDescent="0.25">
      <c r="A1451" s="29" t="s">
        <v>2500</v>
      </c>
      <c r="B1451" s="28" t="s">
        <v>2501</v>
      </c>
      <c r="C1451" s="1">
        <v>1790</v>
      </c>
      <c r="D1451" s="48" t="s">
        <v>172</v>
      </c>
      <c r="E1451" s="43">
        <f t="shared" si="94"/>
        <v>1672</v>
      </c>
      <c r="F1451" s="33">
        <f t="shared" si="93"/>
        <v>1194</v>
      </c>
      <c r="G1451" s="43"/>
      <c r="H1451" s="33">
        <v>1480</v>
      </c>
      <c r="I1451" s="35">
        <v>6.78</v>
      </c>
      <c r="J1451" s="33">
        <v>1790</v>
      </c>
      <c r="K1451" s="43">
        <f t="shared" si="95"/>
        <v>1194</v>
      </c>
      <c r="L1451" s="43"/>
      <c r="M1451" s="140"/>
      <c r="O1451" s="113"/>
    </row>
    <row r="1452" spans="1:15" x14ac:dyDescent="0.25">
      <c r="A1452" s="29" t="s">
        <v>2502</v>
      </c>
      <c r="B1452" s="28" t="s">
        <v>2503</v>
      </c>
      <c r="C1452" s="1">
        <v>2366</v>
      </c>
      <c r="D1452" s="48" t="s">
        <v>172</v>
      </c>
      <c r="E1452" s="43">
        <f t="shared" si="94"/>
        <v>2208</v>
      </c>
      <c r="F1452" s="33">
        <f t="shared" si="93"/>
        <v>1577</v>
      </c>
      <c r="G1452" s="43"/>
      <c r="H1452" s="33">
        <v>1956</v>
      </c>
      <c r="I1452" s="35">
        <v>8.86</v>
      </c>
      <c r="J1452" s="33">
        <v>2366</v>
      </c>
      <c r="K1452" s="43">
        <f t="shared" si="95"/>
        <v>1577</v>
      </c>
      <c r="L1452" s="43"/>
      <c r="M1452" s="140"/>
      <c r="O1452" s="113"/>
    </row>
    <row r="1453" spans="1:15" x14ac:dyDescent="0.25">
      <c r="A1453" s="29" t="s">
        <v>2504</v>
      </c>
      <c r="B1453" s="28" t="s">
        <v>2505</v>
      </c>
      <c r="C1453" s="1">
        <v>3266</v>
      </c>
      <c r="D1453" s="48" t="s">
        <v>172</v>
      </c>
      <c r="E1453" s="43">
        <f t="shared" si="94"/>
        <v>3048</v>
      </c>
      <c r="F1453" s="33">
        <f t="shared" si="93"/>
        <v>2177</v>
      </c>
      <c r="G1453" s="43"/>
      <c r="H1453" s="33">
        <v>2700</v>
      </c>
      <c r="I1453" s="35">
        <v>10.32</v>
      </c>
      <c r="J1453" s="33">
        <v>3266</v>
      </c>
      <c r="K1453" s="43">
        <f t="shared" si="95"/>
        <v>2177</v>
      </c>
      <c r="L1453" s="43"/>
      <c r="M1453" s="140"/>
      <c r="O1453" s="113"/>
    </row>
    <row r="1454" spans="1:15" x14ac:dyDescent="0.25">
      <c r="A1454" s="29" t="s">
        <v>2506</v>
      </c>
      <c r="B1454" s="28" t="s">
        <v>2507</v>
      </c>
      <c r="C1454" s="1">
        <v>3365</v>
      </c>
      <c r="D1454" s="48" t="s">
        <v>172</v>
      </c>
      <c r="E1454" s="43">
        <f t="shared" si="94"/>
        <v>3142</v>
      </c>
      <c r="F1454" s="33">
        <f t="shared" si="93"/>
        <v>2244</v>
      </c>
      <c r="G1454" s="43"/>
      <c r="H1454" s="33">
        <v>2782</v>
      </c>
      <c r="I1454" s="35">
        <v>12.03</v>
      </c>
      <c r="J1454" s="33">
        <v>3365</v>
      </c>
      <c r="K1454" s="43">
        <f t="shared" si="95"/>
        <v>2244</v>
      </c>
      <c r="L1454" s="43"/>
      <c r="M1454" s="140"/>
      <c r="O1454" s="113"/>
    </row>
    <row r="1455" spans="1:15" x14ac:dyDescent="0.25">
      <c r="A1455" s="29" t="s">
        <v>2408</v>
      </c>
      <c r="B1455" s="28" t="s">
        <v>2409</v>
      </c>
      <c r="C1455" s="1">
        <v>852</v>
      </c>
      <c r="D1455" s="48" t="s">
        <v>172</v>
      </c>
      <c r="E1455" s="43">
        <f t="shared" si="94"/>
        <v>797</v>
      </c>
      <c r="F1455" s="33">
        <f t="shared" si="93"/>
        <v>569</v>
      </c>
      <c r="G1455" s="43"/>
      <c r="H1455" s="33">
        <v>705</v>
      </c>
      <c r="I1455" s="35">
        <v>2.41</v>
      </c>
      <c r="J1455" s="33">
        <v>853</v>
      </c>
      <c r="K1455" s="43">
        <f t="shared" si="95"/>
        <v>569</v>
      </c>
      <c r="L1455" s="43"/>
      <c r="M1455" s="140"/>
      <c r="O1455" s="113"/>
    </row>
    <row r="1456" spans="1:15" x14ac:dyDescent="0.25">
      <c r="A1456" s="29" t="s">
        <v>2434</v>
      </c>
      <c r="B1456" s="28" t="s">
        <v>2435</v>
      </c>
      <c r="C1456" s="1">
        <v>856</v>
      </c>
      <c r="D1456" s="48" t="s">
        <v>172</v>
      </c>
      <c r="E1456" s="43">
        <f t="shared" si="94"/>
        <v>799</v>
      </c>
      <c r="F1456" s="33">
        <f t="shared" si="93"/>
        <v>571</v>
      </c>
      <c r="G1456" s="43"/>
      <c r="H1456" s="33">
        <v>708</v>
      </c>
      <c r="I1456" s="35">
        <v>2.71</v>
      </c>
      <c r="J1456" s="33">
        <v>856</v>
      </c>
      <c r="K1456" s="43">
        <f t="shared" si="95"/>
        <v>571</v>
      </c>
      <c r="L1456" s="43"/>
      <c r="M1456" s="140"/>
      <c r="O1456" s="113"/>
    </row>
    <row r="1457" spans="1:15" x14ac:dyDescent="0.25">
      <c r="A1457" s="29" t="s">
        <v>2462</v>
      </c>
      <c r="B1457" s="28" t="s">
        <v>2463</v>
      </c>
      <c r="C1457" s="1">
        <v>776</v>
      </c>
      <c r="D1457" s="48" t="s">
        <v>172</v>
      </c>
      <c r="E1457" s="43">
        <f t="shared" si="94"/>
        <v>725</v>
      </c>
      <c r="F1457" s="33">
        <f t="shared" si="93"/>
        <v>518</v>
      </c>
      <c r="G1457" s="43"/>
      <c r="H1457" s="33">
        <v>642</v>
      </c>
      <c r="I1457" s="35">
        <v>3.03</v>
      </c>
      <c r="J1457" s="33">
        <v>777</v>
      </c>
      <c r="K1457" s="43">
        <f t="shared" si="95"/>
        <v>518</v>
      </c>
      <c r="L1457" s="43"/>
      <c r="M1457" s="140"/>
      <c r="O1457" s="113"/>
    </row>
    <row r="1458" spans="1:15" x14ac:dyDescent="0.25">
      <c r="A1458" s="29" t="s">
        <v>2464</v>
      </c>
      <c r="B1458" s="28" t="s">
        <v>2465</v>
      </c>
      <c r="C1458" s="1">
        <v>1135</v>
      </c>
      <c r="D1458" s="48" t="s">
        <v>172</v>
      </c>
      <c r="E1458" s="43">
        <f t="shared" si="94"/>
        <v>1060</v>
      </c>
      <c r="F1458" s="33">
        <f t="shared" si="93"/>
        <v>757</v>
      </c>
      <c r="G1458" s="43"/>
      <c r="H1458" s="33">
        <v>939</v>
      </c>
      <c r="I1458" s="35">
        <v>4.43</v>
      </c>
      <c r="J1458" s="33">
        <v>1136</v>
      </c>
      <c r="K1458" s="43">
        <f t="shared" si="95"/>
        <v>757</v>
      </c>
      <c r="L1458" s="43"/>
      <c r="M1458" s="140"/>
      <c r="O1458" s="113"/>
    </row>
    <row r="1459" spans="1:15" x14ac:dyDescent="0.25">
      <c r="A1459" s="29" t="s">
        <v>2466</v>
      </c>
      <c r="B1459" s="28" t="s">
        <v>2467</v>
      </c>
      <c r="C1459" s="1">
        <v>1463</v>
      </c>
      <c r="D1459" s="48" t="s">
        <v>172</v>
      </c>
      <c r="E1459" s="43">
        <f t="shared" si="94"/>
        <v>1366</v>
      </c>
      <c r="F1459" s="33">
        <f t="shared" si="93"/>
        <v>976</v>
      </c>
      <c r="G1459" s="43"/>
      <c r="H1459" s="33">
        <v>1210</v>
      </c>
      <c r="I1459" s="35">
        <v>5.45</v>
      </c>
      <c r="J1459" s="33">
        <v>1464</v>
      </c>
      <c r="K1459" s="43">
        <f t="shared" si="95"/>
        <v>976</v>
      </c>
      <c r="L1459" s="43"/>
      <c r="M1459" s="140"/>
      <c r="O1459" s="113"/>
    </row>
    <row r="1460" spans="1:15" x14ac:dyDescent="0.25">
      <c r="A1460" s="29" t="s">
        <v>2508</v>
      </c>
      <c r="B1460" s="28" t="s">
        <v>2509</v>
      </c>
      <c r="C1460" s="1">
        <v>941</v>
      </c>
      <c r="D1460" s="48" t="s">
        <v>172</v>
      </c>
      <c r="E1460" s="43">
        <f t="shared" si="94"/>
        <v>878</v>
      </c>
      <c r="F1460" s="33">
        <f t="shared" si="93"/>
        <v>627</v>
      </c>
      <c r="G1460" s="43"/>
      <c r="H1460" s="33">
        <v>778</v>
      </c>
      <c r="I1460" s="35">
        <v>3.65</v>
      </c>
      <c r="J1460" s="33">
        <v>941</v>
      </c>
      <c r="K1460" s="43">
        <f t="shared" si="95"/>
        <v>627</v>
      </c>
      <c r="L1460" s="43"/>
      <c r="M1460" s="140"/>
      <c r="O1460" s="113"/>
    </row>
    <row r="1461" spans="1:15" x14ac:dyDescent="0.25">
      <c r="A1461" s="29" t="s">
        <v>2510</v>
      </c>
      <c r="B1461" s="28" t="s">
        <v>2511</v>
      </c>
      <c r="C1461" s="1">
        <f>1351*2</f>
        <v>2702</v>
      </c>
      <c r="D1461" s="48" t="s">
        <v>172</v>
      </c>
      <c r="E1461" s="43">
        <f t="shared" si="94"/>
        <v>1261</v>
      </c>
      <c r="F1461" s="33">
        <f t="shared" si="93"/>
        <v>901</v>
      </c>
      <c r="G1461" s="43"/>
      <c r="H1461" s="33">
        <v>1117</v>
      </c>
      <c r="I1461" s="35">
        <v>5.37</v>
      </c>
      <c r="J1461" s="33">
        <v>1351</v>
      </c>
      <c r="K1461" s="43">
        <f t="shared" si="95"/>
        <v>901</v>
      </c>
      <c r="L1461" s="43"/>
      <c r="M1461" s="140"/>
      <c r="O1461" s="113"/>
    </row>
    <row r="1462" spans="1:15" x14ac:dyDescent="0.25">
      <c r="A1462" s="29" t="s">
        <v>2512</v>
      </c>
      <c r="B1462" s="28" t="s">
        <v>2513</v>
      </c>
      <c r="C1462" s="1">
        <f>1843*2.2</f>
        <v>4055</v>
      </c>
      <c r="D1462" s="48" t="s">
        <v>172</v>
      </c>
      <c r="E1462" s="43">
        <f t="shared" si="94"/>
        <v>1721</v>
      </c>
      <c r="F1462" s="33">
        <f t="shared" si="93"/>
        <v>1229</v>
      </c>
      <c r="G1462" s="43"/>
      <c r="H1462" s="33">
        <v>1524</v>
      </c>
      <c r="I1462" s="35">
        <v>7.03</v>
      </c>
      <c r="J1462" s="33">
        <v>1844</v>
      </c>
      <c r="K1462" s="43">
        <f t="shared" si="95"/>
        <v>1229</v>
      </c>
      <c r="L1462" s="43"/>
      <c r="M1462" s="140"/>
      <c r="O1462" s="113"/>
    </row>
    <row r="1463" spans="1:15" x14ac:dyDescent="0.25">
      <c r="A1463" s="29" t="s">
        <v>2514</v>
      </c>
      <c r="B1463" s="28" t="s">
        <v>2515</v>
      </c>
      <c r="C1463" s="1">
        <v>2343</v>
      </c>
      <c r="D1463" s="48" t="s">
        <v>172</v>
      </c>
      <c r="E1463" s="43">
        <f t="shared" si="94"/>
        <v>2187</v>
      </c>
      <c r="F1463" s="33">
        <f t="shared" si="93"/>
        <v>1562</v>
      </c>
      <c r="G1463" s="43"/>
      <c r="H1463" s="33">
        <v>1937</v>
      </c>
      <c r="I1463" s="35">
        <v>7.03</v>
      </c>
      <c r="J1463" s="33">
        <v>2343</v>
      </c>
      <c r="K1463" s="43">
        <f t="shared" si="95"/>
        <v>1562</v>
      </c>
      <c r="L1463" s="43"/>
      <c r="M1463" s="140"/>
      <c r="O1463" s="113"/>
    </row>
    <row r="1464" spans="1:15" x14ac:dyDescent="0.25">
      <c r="A1464" s="29" t="s">
        <v>2516</v>
      </c>
      <c r="B1464" s="28" t="s">
        <v>2517</v>
      </c>
      <c r="C1464" s="1">
        <v>2525</v>
      </c>
      <c r="D1464" s="48" t="s">
        <v>172</v>
      </c>
      <c r="E1464" s="43">
        <f t="shared" si="94"/>
        <v>2358</v>
      </c>
      <c r="F1464" s="33">
        <f t="shared" si="93"/>
        <v>1684</v>
      </c>
      <c r="G1464" s="43"/>
      <c r="H1464" s="33">
        <v>2088</v>
      </c>
      <c r="I1464" s="35">
        <v>8.4700000000000006</v>
      </c>
      <c r="J1464" s="33">
        <v>2526</v>
      </c>
      <c r="K1464" s="43">
        <f t="shared" si="95"/>
        <v>1684</v>
      </c>
      <c r="L1464" s="43"/>
      <c r="M1464" s="140"/>
      <c r="O1464" s="113"/>
    </row>
    <row r="1465" spans="1:15" x14ac:dyDescent="0.25">
      <c r="A1465" s="29" t="s">
        <v>2518</v>
      </c>
      <c r="B1465" s="28" t="s">
        <v>2519</v>
      </c>
      <c r="C1465" s="1">
        <v>2917</v>
      </c>
      <c r="D1465" s="48" t="s">
        <v>172</v>
      </c>
      <c r="E1465" s="43">
        <f t="shared" si="94"/>
        <v>2723</v>
      </c>
      <c r="F1465" s="33">
        <f t="shared" si="93"/>
        <v>1945</v>
      </c>
      <c r="G1465" s="43"/>
      <c r="H1465" s="33">
        <v>2412</v>
      </c>
      <c r="I1465" s="35">
        <v>9.3800000000000008</v>
      </c>
      <c r="J1465" s="33">
        <v>2918</v>
      </c>
      <c r="K1465" s="43">
        <f t="shared" si="95"/>
        <v>1945</v>
      </c>
      <c r="L1465" s="43"/>
      <c r="M1465" s="140"/>
      <c r="O1465" s="113"/>
    </row>
    <row r="1466" spans="1:15" x14ac:dyDescent="0.25">
      <c r="A1466" s="29" t="s">
        <v>2520</v>
      </c>
      <c r="B1466" s="28" t="s">
        <v>2521</v>
      </c>
      <c r="C1466" s="1">
        <v>2182</v>
      </c>
      <c r="D1466" s="48" t="s">
        <v>172</v>
      </c>
      <c r="E1466" s="43">
        <f t="shared" si="94"/>
        <v>2037</v>
      </c>
      <c r="F1466" s="33">
        <f t="shared" si="93"/>
        <v>1455</v>
      </c>
      <c r="G1466" s="43"/>
      <c r="H1466" s="33">
        <v>1804</v>
      </c>
      <c r="I1466" s="35">
        <v>8.02</v>
      </c>
      <c r="J1466" s="33">
        <v>2182</v>
      </c>
      <c r="K1466" s="43">
        <f t="shared" si="95"/>
        <v>1455</v>
      </c>
      <c r="L1466" s="43"/>
      <c r="M1466" s="140"/>
      <c r="O1466" s="113"/>
    </row>
    <row r="1467" spans="1:15" x14ac:dyDescent="0.25">
      <c r="A1467" s="29" t="s">
        <v>2522</v>
      </c>
      <c r="B1467" s="28" t="s">
        <v>2523</v>
      </c>
      <c r="C1467" s="1">
        <v>2416</v>
      </c>
      <c r="D1467" s="48" t="s">
        <v>172</v>
      </c>
      <c r="E1467" s="43">
        <f t="shared" si="94"/>
        <v>2255</v>
      </c>
      <c r="F1467" s="33">
        <f t="shared" si="93"/>
        <v>1611</v>
      </c>
      <c r="G1467" s="43"/>
      <c r="H1467" s="33">
        <v>1998</v>
      </c>
      <c r="I1467" s="35">
        <v>7.24</v>
      </c>
      <c r="J1467" s="33">
        <v>2417</v>
      </c>
      <c r="K1467" s="43">
        <f t="shared" si="95"/>
        <v>1611</v>
      </c>
      <c r="L1467" s="43"/>
      <c r="M1467" s="140"/>
      <c r="O1467" s="113"/>
    </row>
    <row r="1468" spans="1:15" x14ac:dyDescent="0.25">
      <c r="A1468" s="29" t="s">
        <v>2524</v>
      </c>
      <c r="B1468" s="28" t="s">
        <v>2525</v>
      </c>
      <c r="C1468" s="1">
        <f>2827*2</f>
        <v>5654</v>
      </c>
      <c r="D1468" s="48" t="s">
        <v>172</v>
      </c>
      <c r="E1468" s="43">
        <f t="shared" si="94"/>
        <v>2639</v>
      </c>
      <c r="F1468" s="33">
        <f t="shared" si="93"/>
        <v>1885</v>
      </c>
      <c r="G1468" s="43"/>
      <c r="H1468" s="33">
        <v>2337</v>
      </c>
      <c r="I1468" s="35">
        <v>10.6</v>
      </c>
      <c r="J1468" s="33">
        <v>2827</v>
      </c>
      <c r="K1468" s="43">
        <f t="shared" si="95"/>
        <v>1885</v>
      </c>
      <c r="L1468" s="43"/>
      <c r="M1468" s="140"/>
      <c r="O1468" s="113"/>
    </row>
    <row r="1469" spans="1:15" x14ac:dyDescent="0.25">
      <c r="A1469" s="29" t="s">
        <v>2438</v>
      </c>
      <c r="B1469" s="28" t="s">
        <v>2439</v>
      </c>
      <c r="C1469" s="1">
        <v>1365</v>
      </c>
      <c r="D1469" s="48" t="s">
        <v>172</v>
      </c>
      <c r="E1469" s="43">
        <f t="shared" si="94"/>
        <v>1274</v>
      </c>
      <c r="F1469" s="33">
        <f t="shared" si="93"/>
        <v>910</v>
      </c>
      <c r="G1469" s="43"/>
      <c r="H1469" s="33">
        <v>1129</v>
      </c>
      <c r="I1469" s="35">
        <v>4.28</v>
      </c>
      <c r="J1469" s="33">
        <v>1366</v>
      </c>
      <c r="K1469" s="43">
        <f t="shared" si="95"/>
        <v>910</v>
      </c>
      <c r="L1469" s="43"/>
      <c r="M1469" s="140"/>
      <c r="O1469" s="113"/>
    </row>
    <row r="1470" spans="1:15" x14ac:dyDescent="0.25">
      <c r="A1470" s="29" t="s">
        <v>2468</v>
      </c>
      <c r="B1470" s="28" t="s">
        <v>2469</v>
      </c>
      <c r="C1470" s="1">
        <v>1001</v>
      </c>
      <c r="D1470" s="48" t="s">
        <v>172</v>
      </c>
      <c r="E1470" s="43">
        <f t="shared" si="94"/>
        <v>935</v>
      </c>
      <c r="F1470" s="33">
        <f t="shared" si="93"/>
        <v>668</v>
      </c>
      <c r="G1470" s="43"/>
      <c r="H1470" s="33">
        <v>828</v>
      </c>
      <c r="I1470" s="35">
        <v>3.3</v>
      </c>
      <c r="J1470" s="33">
        <v>1002</v>
      </c>
      <c r="K1470" s="43">
        <f t="shared" si="95"/>
        <v>668</v>
      </c>
      <c r="L1470" s="43"/>
      <c r="M1470" s="140"/>
      <c r="O1470" s="113"/>
    </row>
    <row r="1471" spans="1:15" x14ac:dyDescent="0.25">
      <c r="A1471" s="29" t="s">
        <v>2470</v>
      </c>
      <c r="B1471" s="28" t="s">
        <v>2471</v>
      </c>
      <c r="C1471" s="1">
        <v>1635</v>
      </c>
      <c r="D1471" s="48" t="s">
        <v>172</v>
      </c>
      <c r="E1471" s="43">
        <f t="shared" si="94"/>
        <v>1526</v>
      </c>
      <c r="F1471" s="33">
        <f t="shared" si="93"/>
        <v>1090</v>
      </c>
      <c r="G1471" s="43"/>
      <c r="H1471" s="33">
        <v>1352</v>
      </c>
      <c r="I1471" s="35">
        <v>4.9000000000000004</v>
      </c>
      <c r="J1471" s="33">
        <v>1635</v>
      </c>
      <c r="K1471" s="43">
        <f t="shared" si="95"/>
        <v>1090</v>
      </c>
      <c r="L1471" s="43"/>
      <c r="M1471" s="140"/>
      <c r="O1471" s="113"/>
    </row>
    <row r="1472" spans="1:15" x14ac:dyDescent="0.25">
      <c r="A1472" s="29" t="s">
        <v>2526</v>
      </c>
      <c r="B1472" s="28" t="s">
        <v>2527</v>
      </c>
      <c r="C1472" s="1">
        <v>1751</v>
      </c>
      <c r="D1472" s="48" t="s">
        <v>172</v>
      </c>
      <c r="E1472" s="43">
        <f t="shared" si="94"/>
        <v>1635</v>
      </c>
      <c r="F1472" s="33">
        <f t="shared" si="93"/>
        <v>1168</v>
      </c>
      <c r="G1472" s="43"/>
      <c r="H1472" s="33">
        <v>1448</v>
      </c>
      <c r="I1472" s="35">
        <v>6.16</v>
      </c>
      <c r="J1472" s="33">
        <v>1752</v>
      </c>
      <c r="K1472" s="43">
        <f t="shared" si="95"/>
        <v>1168</v>
      </c>
      <c r="L1472" s="43"/>
      <c r="M1472" s="140"/>
      <c r="O1472" s="113"/>
    </row>
    <row r="1473" spans="1:15" x14ac:dyDescent="0.25">
      <c r="A1473" s="29" t="s">
        <v>2526</v>
      </c>
      <c r="B1473" s="28" t="s">
        <v>2527</v>
      </c>
      <c r="C1473" s="1">
        <v>1751</v>
      </c>
      <c r="D1473" s="48" t="s">
        <v>172</v>
      </c>
      <c r="E1473" s="43">
        <f t="shared" si="94"/>
        <v>1635</v>
      </c>
      <c r="F1473" s="33">
        <f t="shared" si="93"/>
        <v>1168</v>
      </c>
      <c r="G1473" s="43"/>
      <c r="H1473" s="33">
        <v>1448</v>
      </c>
      <c r="I1473" s="35">
        <v>6.16</v>
      </c>
      <c r="J1473" s="33">
        <v>1752</v>
      </c>
      <c r="K1473" s="43">
        <f t="shared" si="95"/>
        <v>1168</v>
      </c>
      <c r="L1473" s="43"/>
      <c r="M1473" s="140"/>
      <c r="O1473" s="113"/>
    </row>
    <row r="1474" spans="1:15" x14ac:dyDescent="0.25">
      <c r="A1474" s="29" t="s">
        <v>2528</v>
      </c>
      <c r="B1474" s="28" t="s">
        <v>2529</v>
      </c>
      <c r="C1474" s="1">
        <v>2189</v>
      </c>
      <c r="D1474" s="48" t="s">
        <v>172</v>
      </c>
      <c r="E1474" s="43">
        <f t="shared" si="94"/>
        <v>2044</v>
      </c>
      <c r="F1474" s="33">
        <f t="shared" si="93"/>
        <v>1460</v>
      </c>
      <c r="G1474" s="43"/>
      <c r="H1474" s="33">
        <v>1810</v>
      </c>
      <c r="I1474" s="35">
        <v>8.16</v>
      </c>
      <c r="J1474" s="33">
        <v>2190</v>
      </c>
      <c r="K1474" s="43">
        <f t="shared" si="95"/>
        <v>1460</v>
      </c>
      <c r="L1474" s="43"/>
      <c r="M1474" s="140"/>
      <c r="O1474" s="113"/>
    </row>
    <row r="1475" spans="1:15" x14ac:dyDescent="0.25">
      <c r="A1475" s="29" t="s">
        <v>2530</v>
      </c>
      <c r="B1475" s="28" t="s">
        <v>2531</v>
      </c>
      <c r="C1475" s="1">
        <v>2689</v>
      </c>
      <c r="D1475" s="48" t="s">
        <v>172</v>
      </c>
      <c r="E1475" s="43">
        <f t="shared" si="94"/>
        <v>2510</v>
      </c>
      <c r="F1475" s="33">
        <f t="shared" si="93"/>
        <v>1793</v>
      </c>
      <c r="G1475" s="43"/>
      <c r="H1475" s="33">
        <v>2223</v>
      </c>
      <c r="I1475" s="35">
        <v>9.6999999999999993</v>
      </c>
      <c r="J1475" s="33">
        <v>2689</v>
      </c>
      <c r="K1475" s="43">
        <f t="shared" si="95"/>
        <v>1793</v>
      </c>
      <c r="L1475" s="43"/>
      <c r="M1475" s="140"/>
      <c r="O1475" s="113"/>
    </row>
    <row r="1476" spans="1:15" x14ac:dyDescent="0.25">
      <c r="A1476" s="29" t="s">
        <v>2472</v>
      </c>
      <c r="B1476" s="28" t="s">
        <v>2473</v>
      </c>
      <c r="C1476" s="1">
        <v>2016</v>
      </c>
      <c r="D1476" s="48" t="s">
        <v>172</v>
      </c>
      <c r="E1476" s="43">
        <f t="shared" si="94"/>
        <v>1882</v>
      </c>
      <c r="F1476" s="33">
        <f t="shared" si="93"/>
        <v>1344</v>
      </c>
      <c r="G1476" s="43"/>
      <c r="H1476" s="33">
        <v>1667</v>
      </c>
      <c r="I1476" s="35">
        <v>6.3</v>
      </c>
      <c r="J1476" s="33">
        <v>2017</v>
      </c>
      <c r="K1476" s="43">
        <f t="shared" si="95"/>
        <v>1344</v>
      </c>
      <c r="L1476" s="43"/>
      <c r="M1476" s="140"/>
      <c r="O1476" s="113"/>
    </row>
    <row r="1477" spans="1:15" x14ac:dyDescent="0.25">
      <c r="A1477" s="29" t="s">
        <v>2474</v>
      </c>
      <c r="B1477" s="28" t="s">
        <v>2475</v>
      </c>
      <c r="C1477" s="1">
        <v>1120</v>
      </c>
      <c r="D1477" s="48" t="s">
        <v>172</v>
      </c>
      <c r="E1477" s="43">
        <f t="shared" si="94"/>
        <v>1046</v>
      </c>
      <c r="F1477" s="33">
        <f t="shared" si="93"/>
        <v>747</v>
      </c>
      <c r="G1477" s="43"/>
      <c r="H1477" s="33">
        <v>926</v>
      </c>
      <c r="I1477" s="35">
        <v>3.5550000000000002</v>
      </c>
      <c r="J1477" s="33">
        <v>1120</v>
      </c>
      <c r="K1477" s="43">
        <f t="shared" si="95"/>
        <v>747</v>
      </c>
      <c r="L1477" s="43"/>
      <c r="M1477" s="140"/>
      <c r="O1477" s="113"/>
    </row>
    <row r="1478" spans="1:15" x14ac:dyDescent="0.25">
      <c r="A1478" s="29" t="s">
        <v>2476</v>
      </c>
      <c r="B1478" s="28" t="s">
        <v>2477</v>
      </c>
      <c r="C1478" s="1">
        <v>1135</v>
      </c>
      <c r="D1478" s="48" t="s">
        <v>172</v>
      </c>
      <c r="E1478" s="43">
        <f t="shared" si="94"/>
        <v>1060</v>
      </c>
      <c r="F1478" s="33">
        <f t="shared" si="93"/>
        <v>757</v>
      </c>
      <c r="G1478" s="43"/>
      <c r="H1478" s="33">
        <v>939</v>
      </c>
      <c r="I1478" s="35">
        <v>3.64</v>
      </c>
      <c r="J1478" s="33">
        <v>1136</v>
      </c>
      <c r="K1478" s="43">
        <f t="shared" si="95"/>
        <v>757</v>
      </c>
      <c r="L1478" s="43"/>
      <c r="M1478" s="140"/>
      <c r="O1478" s="113"/>
    </row>
    <row r="1479" spans="1:15" x14ac:dyDescent="0.25">
      <c r="A1479" s="29" t="s">
        <v>2478</v>
      </c>
      <c r="B1479" s="28" t="s">
        <v>2479</v>
      </c>
      <c r="C1479" s="1">
        <v>1404</v>
      </c>
      <c r="D1479" s="48" t="s">
        <v>172</v>
      </c>
      <c r="E1479" s="43">
        <f t="shared" si="94"/>
        <v>1310</v>
      </c>
      <c r="F1479" s="33">
        <f t="shared" si="93"/>
        <v>936</v>
      </c>
      <c r="G1479" s="43"/>
      <c r="H1479" s="33">
        <v>1161</v>
      </c>
      <c r="I1479" s="35">
        <v>5.4</v>
      </c>
      <c r="J1479" s="33">
        <v>1404</v>
      </c>
      <c r="K1479" s="43">
        <f t="shared" si="95"/>
        <v>936</v>
      </c>
      <c r="L1479" s="43"/>
      <c r="M1479" s="140"/>
      <c r="O1479" s="113"/>
    </row>
    <row r="1480" spans="1:15" x14ac:dyDescent="0.25">
      <c r="A1480" s="29" t="s">
        <v>2480</v>
      </c>
      <c r="B1480" s="28" t="s">
        <v>2481</v>
      </c>
      <c r="C1480" s="1">
        <v>1754</v>
      </c>
      <c r="D1480" s="48" t="s">
        <v>172</v>
      </c>
      <c r="E1480" s="43">
        <f t="shared" si="94"/>
        <v>1637</v>
      </c>
      <c r="F1480" s="33">
        <f t="shared" si="93"/>
        <v>1169</v>
      </c>
      <c r="G1480" s="43"/>
      <c r="H1480" s="33">
        <v>1450</v>
      </c>
      <c r="I1480" s="35">
        <v>7.03</v>
      </c>
      <c r="J1480" s="33">
        <v>1754</v>
      </c>
      <c r="K1480" s="43">
        <f t="shared" si="95"/>
        <v>1169</v>
      </c>
      <c r="L1480" s="43"/>
      <c r="M1480" s="140"/>
      <c r="O1480" s="113"/>
    </row>
    <row r="1481" spans="1:15" x14ac:dyDescent="0.25">
      <c r="A1481" s="29" t="s">
        <v>2498</v>
      </c>
      <c r="B1481" s="28" t="s">
        <v>2499</v>
      </c>
      <c r="C1481" s="1">
        <v>1552</v>
      </c>
      <c r="D1481" s="48" t="s">
        <v>172</v>
      </c>
      <c r="E1481" s="43">
        <f t="shared" si="94"/>
        <v>1449</v>
      </c>
      <c r="F1481" s="33">
        <f t="shared" ref="F1481:F1544" si="96">IF(K1481=0,"",K1481)</f>
        <v>1035</v>
      </c>
      <c r="G1481" s="43"/>
      <c r="H1481" s="33">
        <v>1283</v>
      </c>
      <c r="I1481" s="35">
        <v>5.69</v>
      </c>
      <c r="J1481" s="33">
        <v>1552</v>
      </c>
      <c r="K1481" s="43">
        <f t="shared" si="95"/>
        <v>1035</v>
      </c>
      <c r="L1481" s="43"/>
      <c r="M1481" s="140"/>
      <c r="O1481" s="113"/>
    </row>
    <row r="1482" spans="1:15" x14ac:dyDescent="0.25">
      <c r="A1482" s="29" t="s">
        <v>2532</v>
      </c>
      <c r="B1482" s="28" t="s">
        <v>2533</v>
      </c>
      <c r="C1482" s="1">
        <v>2003</v>
      </c>
      <c r="D1482" s="48" t="s">
        <v>172</v>
      </c>
      <c r="E1482" s="43">
        <f t="shared" ref="E1482:E1545" si="97">IF(K1482&lt;=0,"",K1482*E$2)</f>
        <v>1869</v>
      </c>
      <c r="F1482" s="33">
        <f t="shared" si="96"/>
        <v>1335</v>
      </c>
      <c r="G1482" s="43"/>
      <c r="H1482" s="33">
        <v>1656</v>
      </c>
      <c r="I1482" s="35">
        <v>7.34</v>
      </c>
      <c r="J1482" s="33">
        <v>2003</v>
      </c>
      <c r="K1482" s="43">
        <f t="shared" si="95"/>
        <v>1335</v>
      </c>
      <c r="L1482" s="43"/>
      <c r="M1482" s="140"/>
      <c r="O1482" s="113"/>
    </row>
    <row r="1483" spans="1:15" ht="15.75" thickBot="1" x14ac:dyDescent="0.3">
      <c r="A1483" s="29" t="s">
        <v>159</v>
      </c>
      <c r="B1483" s="48"/>
      <c r="E1483" s="43" t="str">
        <f t="shared" si="97"/>
        <v/>
      </c>
      <c r="F1483" s="33" t="str">
        <f t="shared" si="96"/>
        <v/>
      </c>
      <c r="G1483" s="43"/>
      <c r="H1483" s="60"/>
      <c r="J1483" s="33" t="s">
        <v>159</v>
      </c>
      <c r="K1483" s="43"/>
      <c r="L1483" s="43"/>
      <c r="M1483" s="140"/>
      <c r="O1483" s="113"/>
    </row>
    <row r="1484" spans="1:15" x14ac:dyDescent="0.25">
      <c r="A1484" s="29" t="s">
        <v>159</v>
      </c>
      <c r="B1484" s="64" t="s">
        <v>2358</v>
      </c>
      <c r="D1484" s="31" t="s">
        <v>160</v>
      </c>
      <c r="E1484" s="43" t="str">
        <f t="shared" si="97"/>
        <v/>
      </c>
      <c r="F1484" s="33" t="str">
        <f t="shared" si="96"/>
        <v/>
      </c>
      <c r="G1484" s="43"/>
      <c r="H1484" s="62" t="s">
        <v>732</v>
      </c>
      <c r="I1484" s="35" t="s">
        <v>2359</v>
      </c>
      <c r="J1484" s="114" t="s">
        <v>159</v>
      </c>
      <c r="K1484" s="43"/>
      <c r="L1484" s="43"/>
      <c r="M1484" s="140"/>
      <c r="O1484" s="113"/>
    </row>
    <row r="1485" spans="1:15" x14ac:dyDescent="0.25">
      <c r="A1485" s="29" t="s">
        <v>159</v>
      </c>
      <c r="B1485" s="38" t="s">
        <v>740</v>
      </c>
      <c r="D1485" s="31" t="s">
        <v>163</v>
      </c>
      <c r="E1485" s="43" t="str">
        <f t="shared" si="97"/>
        <v/>
      </c>
      <c r="F1485" s="33" t="str">
        <f t="shared" si="96"/>
        <v/>
      </c>
      <c r="G1485" s="43"/>
      <c r="H1485" s="46" t="s">
        <v>2360</v>
      </c>
      <c r="J1485" s="114" t="s">
        <v>159</v>
      </c>
      <c r="K1485" s="43"/>
      <c r="L1485" s="43"/>
      <c r="M1485" s="140"/>
      <c r="O1485" s="113"/>
    </row>
    <row r="1486" spans="1:15" x14ac:dyDescent="0.25">
      <c r="A1486" s="29" t="s">
        <v>159</v>
      </c>
      <c r="B1486" s="38" t="s">
        <v>2361</v>
      </c>
      <c r="D1486" s="31"/>
      <c r="E1486" s="43" t="str">
        <f t="shared" si="97"/>
        <v/>
      </c>
      <c r="F1486" s="33" t="str">
        <f t="shared" si="96"/>
        <v/>
      </c>
      <c r="G1486" s="43"/>
      <c r="H1486" s="55" t="s">
        <v>241</v>
      </c>
      <c r="I1486" s="35" t="s">
        <v>242</v>
      </c>
      <c r="J1486" s="114" t="s">
        <v>159</v>
      </c>
      <c r="K1486" s="43"/>
      <c r="L1486" s="43"/>
      <c r="M1486" s="140"/>
      <c r="O1486" s="113"/>
    </row>
    <row r="1487" spans="1:15" ht="15.75" thickBot="1" x14ac:dyDescent="0.3">
      <c r="A1487" s="23" t="s">
        <v>73</v>
      </c>
      <c r="B1487" s="59" t="s">
        <v>2360</v>
      </c>
      <c r="D1487" s="31" t="s">
        <v>243</v>
      </c>
      <c r="E1487" s="43" t="str">
        <f t="shared" si="97"/>
        <v/>
      </c>
      <c r="F1487" s="33" t="str">
        <f t="shared" si="96"/>
        <v/>
      </c>
      <c r="G1487" s="43"/>
      <c r="H1487" s="55" t="s">
        <v>244</v>
      </c>
      <c r="I1487" s="35" t="s">
        <v>245</v>
      </c>
      <c r="J1487" s="114" t="s">
        <v>159</v>
      </c>
      <c r="K1487" s="43"/>
      <c r="L1487" s="43"/>
      <c r="M1487" s="140"/>
      <c r="O1487" s="113"/>
    </row>
    <row r="1488" spans="1:15" x14ac:dyDescent="0.25">
      <c r="A1488" s="29" t="s">
        <v>2520</v>
      </c>
      <c r="B1488" s="28" t="s">
        <v>2521</v>
      </c>
      <c r="C1488" s="1">
        <v>2182</v>
      </c>
      <c r="D1488" s="48" t="s">
        <v>172</v>
      </c>
      <c r="E1488" s="43">
        <f t="shared" si="97"/>
        <v>2037</v>
      </c>
      <c r="F1488" s="33">
        <f t="shared" si="96"/>
        <v>1455</v>
      </c>
      <c r="G1488" s="43"/>
      <c r="H1488" s="33">
        <v>1804</v>
      </c>
      <c r="I1488" s="35">
        <v>8.02</v>
      </c>
      <c r="J1488" s="33">
        <v>2182</v>
      </c>
      <c r="K1488" s="43">
        <f t="shared" ref="K1488:K1526" si="98">H1488/1.24</f>
        <v>1455</v>
      </c>
      <c r="L1488" s="43"/>
      <c r="M1488" s="140"/>
      <c r="O1488" s="113"/>
    </row>
    <row r="1489" spans="1:15" x14ac:dyDescent="0.25">
      <c r="A1489" s="29" t="s">
        <v>2534</v>
      </c>
      <c r="B1489" s="28" t="s">
        <v>2535</v>
      </c>
      <c r="C1489" s="1">
        <v>1751</v>
      </c>
      <c r="D1489" s="48" t="s">
        <v>172</v>
      </c>
      <c r="E1489" s="43">
        <f t="shared" si="97"/>
        <v>1635</v>
      </c>
      <c r="F1489" s="33">
        <f t="shared" si="96"/>
        <v>1168</v>
      </c>
      <c r="G1489" s="43"/>
      <c r="H1489" s="33">
        <v>1448</v>
      </c>
      <c r="I1489" s="35">
        <v>7.25</v>
      </c>
      <c r="J1489" s="33">
        <v>1752</v>
      </c>
      <c r="K1489" s="43">
        <f t="shared" si="98"/>
        <v>1168</v>
      </c>
      <c r="L1489" s="43"/>
      <c r="M1489" s="140"/>
      <c r="O1489" s="113"/>
    </row>
    <row r="1490" spans="1:15" x14ac:dyDescent="0.25">
      <c r="A1490" s="29" t="s">
        <v>2536</v>
      </c>
      <c r="B1490" s="28" t="s">
        <v>2537</v>
      </c>
      <c r="C1490" s="1">
        <v>2471</v>
      </c>
      <c r="D1490" s="48" t="s">
        <v>172</v>
      </c>
      <c r="E1490" s="43">
        <f t="shared" si="97"/>
        <v>2307</v>
      </c>
      <c r="F1490" s="33">
        <f t="shared" si="96"/>
        <v>1648</v>
      </c>
      <c r="G1490" s="43"/>
      <c r="H1490" s="33">
        <v>2043</v>
      </c>
      <c r="I1490" s="35">
        <v>9.5500000000000007</v>
      </c>
      <c r="J1490" s="33">
        <v>2471</v>
      </c>
      <c r="K1490" s="43">
        <f t="shared" si="98"/>
        <v>1648</v>
      </c>
      <c r="L1490" s="43"/>
      <c r="M1490" s="140"/>
      <c r="O1490" s="113"/>
    </row>
    <row r="1491" spans="1:15" x14ac:dyDescent="0.25">
      <c r="A1491" s="29" t="s">
        <v>2538</v>
      </c>
      <c r="B1491" s="28" t="s">
        <v>2539</v>
      </c>
      <c r="C1491" s="1">
        <v>3049</v>
      </c>
      <c r="D1491" s="48" t="s">
        <v>172</v>
      </c>
      <c r="E1491" s="43">
        <f t="shared" si="97"/>
        <v>2846</v>
      </c>
      <c r="F1491" s="33">
        <f t="shared" si="96"/>
        <v>2033</v>
      </c>
      <c r="G1491" s="43"/>
      <c r="H1491" s="33">
        <v>2521</v>
      </c>
      <c r="I1491" s="35">
        <v>9.5500000000000007</v>
      </c>
      <c r="J1491" s="33">
        <v>3050</v>
      </c>
      <c r="K1491" s="43">
        <f t="shared" si="98"/>
        <v>2033</v>
      </c>
      <c r="L1491" s="43"/>
      <c r="M1491" s="140"/>
      <c r="O1491" s="113"/>
    </row>
    <row r="1492" spans="1:15" x14ac:dyDescent="0.25">
      <c r="A1492" s="29" t="s">
        <v>2540</v>
      </c>
      <c r="B1492" s="28" t="s">
        <v>2541</v>
      </c>
      <c r="C1492" s="1">
        <v>4771</v>
      </c>
      <c r="D1492" s="48" t="s">
        <v>172</v>
      </c>
      <c r="E1492" s="43">
        <f t="shared" si="97"/>
        <v>3028</v>
      </c>
      <c r="F1492" s="33">
        <f t="shared" si="96"/>
        <v>2163</v>
      </c>
      <c r="G1492" s="43"/>
      <c r="H1492" s="33">
        <v>2682</v>
      </c>
      <c r="I1492" s="35">
        <v>11.8</v>
      </c>
      <c r="J1492" s="33">
        <v>3244</v>
      </c>
      <c r="K1492" s="43">
        <f t="shared" si="98"/>
        <v>2163</v>
      </c>
      <c r="L1492" s="43"/>
      <c r="M1492" s="140"/>
      <c r="O1492" s="113"/>
    </row>
    <row r="1493" spans="1:15" x14ac:dyDescent="0.25">
      <c r="A1493" s="29" t="s">
        <v>2542</v>
      </c>
      <c r="B1493" s="28" t="s">
        <v>2543</v>
      </c>
      <c r="C1493" s="1">
        <v>4173</v>
      </c>
      <c r="D1493" s="48" t="s">
        <v>172</v>
      </c>
      <c r="E1493" s="43">
        <f t="shared" si="97"/>
        <v>3895</v>
      </c>
      <c r="F1493" s="33">
        <f t="shared" si="96"/>
        <v>2782</v>
      </c>
      <c r="G1493" s="43"/>
      <c r="H1493" s="33">
        <v>3450</v>
      </c>
      <c r="I1493" s="35">
        <v>14.2</v>
      </c>
      <c r="J1493" s="33">
        <v>4173</v>
      </c>
      <c r="K1493" s="43">
        <f t="shared" si="98"/>
        <v>2782</v>
      </c>
      <c r="L1493" s="43"/>
      <c r="M1493" s="140"/>
      <c r="O1493" s="113"/>
    </row>
    <row r="1494" spans="1:15" x14ac:dyDescent="0.25">
      <c r="A1494" s="29" t="s">
        <v>2544</v>
      </c>
      <c r="B1494" s="28" t="s">
        <v>2545</v>
      </c>
      <c r="C1494" s="1">
        <v>6166</v>
      </c>
      <c r="D1494" s="48" t="s">
        <v>172</v>
      </c>
      <c r="E1494" s="43">
        <f t="shared" si="97"/>
        <v>5755</v>
      </c>
      <c r="F1494" s="33">
        <f t="shared" si="96"/>
        <v>4111</v>
      </c>
      <c r="G1494" s="43"/>
      <c r="H1494" s="33">
        <v>5098</v>
      </c>
      <c r="I1494" s="35">
        <v>18.62</v>
      </c>
      <c r="J1494" s="33">
        <v>6167</v>
      </c>
      <c r="K1494" s="43">
        <f t="shared" si="98"/>
        <v>4111</v>
      </c>
      <c r="L1494" s="43"/>
      <c r="M1494" s="140"/>
      <c r="O1494" s="113"/>
    </row>
    <row r="1495" spans="1:15" x14ac:dyDescent="0.25">
      <c r="A1495" s="29" t="s">
        <v>2546</v>
      </c>
      <c r="B1495" s="28" t="s">
        <v>2547</v>
      </c>
      <c r="C1495" s="1">
        <v>5160</v>
      </c>
      <c r="D1495" s="48" t="s">
        <v>172</v>
      </c>
      <c r="E1495" s="43">
        <f t="shared" si="97"/>
        <v>4816</v>
      </c>
      <c r="F1495" s="33">
        <f t="shared" si="96"/>
        <v>3440</v>
      </c>
      <c r="G1495" s="43"/>
      <c r="H1495" s="33">
        <v>4266</v>
      </c>
      <c r="I1495" s="35">
        <v>14.2</v>
      </c>
      <c r="J1495" s="33">
        <v>5160</v>
      </c>
      <c r="K1495" s="43">
        <f t="shared" si="98"/>
        <v>3440</v>
      </c>
      <c r="L1495" s="43"/>
      <c r="M1495" s="140"/>
      <c r="O1495" s="113"/>
    </row>
    <row r="1496" spans="1:15" x14ac:dyDescent="0.25">
      <c r="A1496" s="29" t="s">
        <v>2548</v>
      </c>
      <c r="B1496" s="28" t="s">
        <v>2549</v>
      </c>
      <c r="C1496" s="1">
        <v>9227</v>
      </c>
      <c r="D1496" s="48" t="s">
        <v>172</v>
      </c>
      <c r="E1496" s="43">
        <f t="shared" si="97"/>
        <v>8613</v>
      </c>
      <c r="F1496" s="33">
        <f t="shared" si="96"/>
        <v>6152</v>
      </c>
      <c r="G1496" s="43"/>
      <c r="H1496" s="33">
        <v>7628</v>
      </c>
      <c r="I1496" s="35">
        <v>26.4</v>
      </c>
      <c r="J1496" s="33">
        <v>9227</v>
      </c>
      <c r="K1496" s="43">
        <f t="shared" si="98"/>
        <v>6152</v>
      </c>
      <c r="L1496" s="43"/>
      <c r="M1496" s="140"/>
      <c r="O1496" s="113"/>
    </row>
    <row r="1497" spans="1:15" x14ac:dyDescent="0.25">
      <c r="A1497" s="29" t="s">
        <v>2550</v>
      </c>
      <c r="B1497" s="28" t="s">
        <v>2551</v>
      </c>
      <c r="C1497" s="1">
        <v>3292</v>
      </c>
      <c r="D1497" s="48" t="s">
        <v>172</v>
      </c>
      <c r="E1497" s="43">
        <f t="shared" si="97"/>
        <v>3073</v>
      </c>
      <c r="F1497" s="33">
        <f t="shared" si="96"/>
        <v>2195</v>
      </c>
      <c r="G1497" s="43"/>
      <c r="H1497" s="33">
        <v>2722</v>
      </c>
      <c r="I1497" s="35">
        <v>10.72</v>
      </c>
      <c r="J1497" s="33">
        <v>3293</v>
      </c>
      <c r="K1497" s="43">
        <f t="shared" si="98"/>
        <v>2195</v>
      </c>
      <c r="L1497" s="43"/>
      <c r="M1497" s="140"/>
      <c r="O1497" s="113"/>
    </row>
    <row r="1498" spans="1:15" hidden="1" x14ac:dyDescent="0.25">
      <c r="A1498" s="29" t="s">
        <v>159</v>
      </c>
      <c r="B1498" s="28" t="e">
        <v>#N/A</v>
      </c>
      <c r="C1498" s="1" t="e">
        <v>#N/A</v>
      </c>
      <c r="D1498" s="48" t="s">
        <v>172</v>
      </c>
      <c r="E1498" s="43" t="e">
        <f t="shared" si="97"/>
        <v>#N/A</v>
      </c>
      <c r="F1498" s="33" t="e">
        <f t="shared" si="96"/>
        <v>#N/A</v>
      </c>
      <c r="G1498" s="43"/>
      <c r="H1498" s="33" t="e">
        <v>#N/A</v>
      </c>
      <c r="I1498" s="35" t="e">
        <v>#N/A</v>
      </c>
      <c r="J1498" s="33" t="e">
        <v>#N/A</v>
      </c>
      <c r="K1498" s="43" t="e">
        <f t="shared" si="98"/>
        <v>#N/A</v>
      </c>
      <c r="L1498" s="43"/>
      <c r="M1498" s="140"/>
      <c r="O1498" s="113"/>
    </row>
    <row r="1499" spans="1:15" x14ac:dyDescent="0.25">
      <c r="A1499" s="29" t="s">
        <v>2484</v>
      </c>
      <c r="B1499" s="28" t="s">
        <v>2485</v>
      </c>
      <c r="C1499" s="1">
        <v>1755</v>
      </c>
      <c r="D1499" s="48" t="s">
        <v>172</v>
      </c>
      <c r="E1499" s="43">
        <f t="shared" si="97"/>
        <v>1638</v>
      </c>
      <c r="F1499" s="33">
        <f t="shared" si="96"/>
        <v>1170</v>
      </c>
      <c r="G1499" s="43"/>
      <c r="H1499" s="33">
        <v>1451</v>
      </c>
      <c r="I1499" s="35">
        <v>6.16</v>
      </c>
      <c r="J1499" s="33">
        <v>1755</v>
      </c>
      <c r="K1499" s="43">
        <f t="shared" si="98"/>
        <v>1170</v>
      </c>
      <c r="L1499" s="43"/>
      <c r="M1499" s="140"/>
      <c r="O1499" s="113"/>
    </row>
    <row r="1500" spans="1:15" x14ac:dyDescent="0.25">
      <c r="A1500" s="29" t="s">
        <v>2486</v>
      </c>
      <c r="B1500" s="28" t="s">
        <v>2487</v>
      </c>
      <c r="C1500" s="1">
        <v>2572</v>
      </c>
      <c r="D1500" s="48" t="s">
        <v>172</v>
      </c>
      <c r="E1500" s="43">
        <f t="shared" si="97"/>
        <v>2401</v>
      </c>
      <c r="F1500" s="33">
        <f t="shared" si="96"/>
        <v>1715</v>
      </c>
      <c r="G1500" s="43"/>
      <c r="H1500" s="33">
        <v>2127</v>
      </c>
      <c r="I1500" s="35">
        <v>8.02</v>
      </c>
      <c r="J1500" s="33">
        <v>2573</v>
      </c>
      <c r="K1500" s="43">
        <f t="shared" si="98"/>
        <v>1715</v>
      </c>
      <c r="L1500" s="43"/>
      <c r="M1500" s="140"/>
      <c r="O1500" s="113"/>
    </row>
    <row r="1501" spans="1:15" x14ac:dyDescent="0.25">
      <c r="A1501" s="29" t="s">
        <v>2500</v>
      </c>
      <c r="B1501" s="28" t="s">
        <v>2501</v>
      </c>
      <c r="C1501" s="1">
        <v>1790</v>
      </c>
      <c r="D1501" s="48" t="s">
        <v>172</v>
      </c>
      <c r="E1501" s="43">
        <f t="shared" si="97"/>
        <v>1672</v>
      </c>
      <c r="F1501" s="33">
        <f t="shared" si="96"/>
        <v>1194</v>
      </c>
      <c r="G1501" s="43"/>
      <c r="H1501" s="33">
        <v>1480</v>
      </c>
      <c r="I1501" s="35">
        <v>6.78</v>
      </c>
      <c r="J1501" s="33">
        <v>1790</v>
      </c>
      <c r="K1501" s="43">
        <f t="shared" si="98"/>
        <v>1194</v>
      </c>
      <c r="L1501" s="43"/>
      <c r="M1501" s="140"/>
      <c r="O1501" s="113"/>
    </row>
    <row r="1502" spans="1:15" x14ac:dyDescent="0.25">
      <c r="A1502" s="29" t="s">
        <v>2502</v>
      </c>
      <c r="B1502" s="28" t="s">
        <v>2503</v>
      </c>
      <c r="C1502" s="1">
        <v>2366</v>
      </c>
      <c r="D1502" s="48" t="s">
        <v>172</v>
      </c>
      <c r="E1502" s="43">
        <f t="shared" si="97"/>
        <v>2208</v>
      </c>
      <c r="F1502" s="33">
        <f t="shared" si="96"/>
        <v>1577</v>
      </c>
      <c r="G1502" s="43"/>
      <c r="H1502" s="33">
        <v>1956</v>
      </c>
      <c r="I1502" s="35">
        <v>8.86</v>
      </c>
      <c r="J1502" s="33">
        <v>2366</v>
      </c>
      <c r="K1502" s="43">
        <f t="shared" si="98"/>
        <v>1577</v>
      </c>
      <c r="L1502" s="43"/>
      <c r="M1502" s="140"/>
      <c r="O1502" s="113"/>
    </row>
    <row r="1503" spans="1:15" x14ac:dyDescent="0.25">
      <c r="A1503" s="29" t="s">
        <v>2552</v>
      </c>
      <c r="B1503" s="28" t="s">
        <v>2553</v>
      </c>
      <c r="C1503" s="1">
        <v>2404</v>
      </c>
      <c r="D1503" s="48" t="s">
        <v>172</v>
      </c>
      <c r="E1503" s="43">
        <f t="shared" si="97"/>
        <v>2244</v>
      </c>
      <c r="F1503" s="33">
        <f t="shared" si="96"/>
        <v>1603</v>
      </c>
      <c r="G1503" s="43"/>
      <c r="H1503" s="33">
        <v>1988</v>
      </c>
      <c r="I1503" s="35">
        <v>9.5500000000000007</v>
      </c>
      <c r="J1503" s="33">
        <v>2405</v>
      </c>
      <c r="K1503" s="43">
        <f t="shared" si="98"/>
        <v>1603</v>
      </c>
      <c r="L1503" s="43"/>
      <c r="M1503" s="140"/>
      <c r="O1503" s="113"/>
    </row>
    <row r="1504" spans="1:15" x14ac:dyDescent="0.25">
      <c r="A1504" s="29" t="s">
        <v>2554</v>
      </c>
      <c r="B1504" s="28" t="s">
        <v>2555</v>
      </c>
      <c r="C1504" s="1">
        <v>3837</v>
      </c>
      <c r="D1504" s="48" t="s">
        <v>172</v>
      </c>
      <c r="E1504" s="43">
        <f t="shared" si="97"/>
        <v>3581</v>
      </c>
      <c r="F1504" s="33">
        <f t="shared" si="96"/>
        <v>2558</v>
      </c>
      <c r="G1504" s="43"/>
      <c r="H1504" s="33">
        <v>3172</v>
      </c>
      <c r="I1504" s="35">
        <v>13.2</v>
      </c>
      <c r="J1504" s="33">
        <v>3837</v>
      </c>
      <c r="K1504" s="43">
        <f t="shared" si="98"/>
        <v>2558</v>
      </c>
      <c r="L1504" s="43"/>
      <c r="M1504" s="140"/>
      <c r="O1504" s="113"/>
    </row>
    <row r="1505" spans="1:15" x14ac:dyDescent="0.25">
      <c r="A1505" s="29" t="s">
        <v>2556</v>
      </c>
      <c r="B1505" s="28" t="s">
        <v>2557</v>
      </c>
      <c r="C1505" s="1">
        <v>2432</v>
      </c>
      <c r="D1505" s="48" t="s">
        <v>172</v>
      </c>
      <c r="E1505" s="43">
        <f t="shared" si="97"/>
        <v>2271</v>
      </c>
      <c r="F1505" s="33">
        <f t="shared" si="96"/>
        <v>1622</v>
      </c>
      <c r="G1505" s="43"/>
      <c r="H1505" s="33">
        <v>2011</v>
      </c>
      <c r="I1505" s="35">
        <v>9.14</v>
      </c>
      <c r="J1505" s="33">
        <v>2433</v>
      </c>
      <c r="K1505" s="43">
        <f t="shared" si="98"/>
        <v>1622</v>
      </c>
      <c r="L1505" s="43"/>
      <c r="M1505" s="140"/>
      <c r="O1505" s="113"/>
    </row>
    <row r="1506" spans="1:15" x14ac:dyDescent="0.25">
      <c r="A1506" s="29" t="s">
        <v>2558</v>
      </c>
      <c r="B1506" s="28" t="s">
        <v>2559</v>
      </c>
      <c r="C1506" s="1">
        <f>3225*2</f>
        <v>6450</v>
      </c>
      <c r="D1506" s="48" t="s">
        <v>172</v>
      </c>
      <c r="E1506" s="43">
        <f t="shared" si="97"/>
        <v>3010</v>
      </c>
      <c r="F1506" s="33">
        <f t="shared" si="96"/>
        <v>2150</v>
      </c>
      <c r="G1506" s="43"/>
      <c r="H1506" s="33">
        <v>2666</v>
      </c>
      <c r="I1506" s="35">
        <v>12</v>
      </c>
      <c r="J1506" s="33">
        <v>3225</v>
      </c>
      <c r="K1506" s="43">
        <f t="shared" si="98"/>
        <v>2150</v>
      </c>
      <c r="L1506" s="43"/>
      <c r="M1506" s="140"/>
      <c r="O1506" s="113"/>
    </row>
    <row r="1507" spans="1:15" x14ac:dyDescent="0.25">
      <c r="A1507" s="29" t="s">
        <v>2560</v>
      </c>
      <c r="B1507" s="28" t="s">
        <v>2561</v>
      </c>
      <c r="C1507" s="1">
        <v>4098</v>
      </c>
      <c r="D1507" s="48" t="s">
        <v>172</v>
      </c>
      <c r="E1507" s="43">
        <f t="shared" si="97"/>
        <v>3825</v>
      </c>
      <c r="F1507" s="33">
        <f t="shared" si="96"/>
        <v>2732</v>
      </c>
      <c r="G1507" s="43"/>
      <c r="H1507" s="33">
        <v>3388</v>
      </c>
      <c r="I1507" s="35">
        <v>12</v>
      </c>
      <c r="J1507" s="33">
        <v>4098</v>
      </c>
      <c r="K1507" s="43">
        <f t="shared" si="98"/>
        <v>2732</v>
      </c>
      <c r="L1507" s="43"/>
      <c r="M1507" s="140"/>
      <c r="O1507" s="113"/>
    </row>
    <row r="1508" spans="1:15" x14ac:dyDescent="0.25">
      <c r="A1508" s="29" t="s">
        <v>2562</v>
      </c>
      <c r="B1508" s="28" t="s">
        <v>2563</v>
      </c>
      <c r="C1508" s="1">
        <v>3948</v>
      </c>
      <c r="D1508" s="48" t="s">
        <v>172</v>
      </c>
      <c r="E1508" s="43">
        <f t="shared" si="97"/>
        <v>3685</v>
      </c>
      <c r="F1508" s="33">
        <f t="shared" si="96"/>
        <v>2632</v>
      </c>
      <c r="G1508" s="43"/>
      <c r="H1508" s="33">
        <v>3264</v>
      </c>
      <c r="I1508" s="35">
        <v>14.7</v>
      </c>
      <c r="J1508" s="33">
        <v>3948</v>
      </c>
      <c r="K1508" s="43">
        <f t="shared" si="98"/>
        <v>2632</v>
      </c>
      <c r="L1508" s="43"/>
      <c r="M1508" s="140"/>
      <c r="O1508" s="113"/>
    </row>
    <row r="1509" spans="1:15" x14ac:dyDescent="0.25">
      <c r="A1509" s="29" t="s">
        <v>2564</v>
      </c>
      <c r="B1509" s="28" t="s">
        <v>2565</v>
      </c>
      <c r="C1509" s="1">
        <v>4359</v>
      </c>
      <c r="D1509" s="48" t="s">
        <v>172</v>
      </c>
      <c r="E1509" s="43">
        <f t="shared" si="97"/>
        <v>4068</v>
      </c>
      <c r="F1509" s="33">
        <f t="shared" si="96"/>
        <v>2906</v>
      </c>
      <c r="G1509" s="43"/>
      <c r="H1509" s="33">
        <v>3604</v>
      </c>
      <c r="I1509" s="35">
        <v>14.7</v>
      </c>
      <c r="J1509" s="33">
        <v>4360</v>
      </c>
      <c r="K1509" s="43">
        <f t="shared" si="98"/>
        <v>2906</v>
      </c>
      <c r="L1509" s="43"/>
      <c r="M1509" s="140"/>
      <c r="O1509" s="113"/>
    </row>
    <row r="1510" spans="1:15" x14ac:dyDescent="0.25">
      <c r="A1510" s="29" t="s">
        <v>2566</v>
      </c>
      <c r="B1510" s="28" t="s">
        <v>2567</v>
      </c>
      <c r="C1510" s="1">
        <v>4532</v>
      </c>
      <c r="D1510" s="48" t="s">
        <v>172</v>
      </c>
      <c r="E1510" s="43">
        <f t="shared" si="97"/>
        <v>4231</v>
      </c>
      <c r="F1510" s="33">
        <f t="shared" si="96"/>
        <v>3022</v>
      </c>
      <c r="G1510" s="43"/>
      <c r="H1510" s="33">
        <v>3747</v>
      </c>
      <c r="I1510" s="35">
        <v>16.73</v>
      </c>
      <c r="J1510" s="33">
        <v>4533</v>
      </c>
      <c r="K1510" s="43">
        <f t="shared" si="98"/>
        <v>3022</v>
      </c>
      <c r="L1510" s="43"/>
      <c r="M1510" s="140"/>
      <c r="O1510" s="113"/>
    </row>
    <row r="1511" spans="1:15" x14ac:dyDescent="0.25">
      <c r="A1511" s="29" t="s">
        <v>2568</v>
      </c>
      <c r="B1511" s="28" t="s">
        <v>2569</v>
      </c>
      <c r="C1511" s="1">
        <v>8207</v>
      </c>
      <c r="D1511" s="48" t="s">
        <v>172</v>
      </c>
      <c r="E1511" s="43">
        <f t="shared" si="97"/>
        <v>7661</v>
      </c>
      <c r="F1511" s="33">
        <f t="shared" si="96"/>
        <v>5472</v>
      </c>
      <c r="G1511" s="43"/>
      <c r="H1511" s="33">
        <v>6785</v>
      </c>
      <c r="I1511" s="35">
        <v>21.4</v>
      </c>
      <c r="J1511" s="33">
        <v>8208</v>
      </c>
      <c r="K1511" s="43">
        <f t="shared" si="98"/>
        <v>5472</v>
      </c>
      <c r="L1511" s="43"/>
      <c r="M1511" s="140"/>
      <c r="O1511" s="113"/>
    </row>
    <row r="1512" spans="1:15" x14ac:dyDescent="0.25">
      <c r="A1512" s="29" t="s">
        <v>2570</v>
      </c>
      <c r="B1512" s="28" t="s">
        <v>2571</v>
      </c>
      <c r="C1512" s="1">
        <v>9373</v>
      </c>
      <c r="D1512" s="48" t="s">
        <v>172</v>
      </c>
      <c r="E1512" s="43">
        <f t="shared" si="97"/>
        <v>8749</v>
      </c>
      <c r="F1512" s="33">
        <f t="shared" si="96"/>
        <v>6249</v>
      </c>
      <c r="G1512" s="43"/>
      <c r="H1512" s="33">
        <v>7749</v>
      </c>
      <c r="I1512" s="35">
        <v>22.7</v>
      </c>
      <c r="J1512" s="33">
        <v>9374</v>
      </c>
      <c r="K1512" s="43">
        <f t="shared" si="98"/>
        <v>6249</v>
      </c>
      <c r="L1512" s="43"/>
      <c r="M1512" s="140"/>
      <c r="O1512" s="113"/>
    </row>
    <row r="1513" spans="1:15" x14ac:dyDescent="0.25">
      <c r="A1513" s="29" t="s">
        <v>2572</v>
      </c>
      <c r="B1513" s="28" t="s">
        <v>2573</v>
      </c>
      <c r="C1513" s="1">
        <v>9653</v>
      </c>
      <c r="D1513" s="48" t="s">
        <v>172</v>
      </c>
      <c r="E1513" s="43">
        <f t="shared" si="97"/>
        <v>9009</v>
      </c>
      <c r="F1513" s="33">
        <f t="shared" si="96"/>
        <v>6435</v>
      </c>
      <c r="G1513" s="43"/>
      <c r="H1513" s="33">
        <v>7980</v>
      </c>
      <c r="I1513" s="35">
        <v>27.6</v>
      </c>
      <c r="J1513" s="33">
        <v>9653</v>
      </c>
      <c r="K1513" s="43">
        <f t="shared" si="98"/>
        <v>6435</v>
      </c>
      <c r="L1513" s="43"/>
      <c r="M1513" s="140"/>
      <c r="O1513" s="113"/>
    </row>
    <row r="1514" spans="1:15" x14ac:dyDescent="0.25">
      <c r="A1514" s="29" t="s">
        <v>2574</v>
      </c>
      <c r="B1514" s="28" t="s">
        <v>2575</v>
      </c>
      <c r="C1514" s="1">
        <v>8325</v>
      </c>
      <c r="D1514" s="48" t="s">
        <v>172</v>
      </c>
      <c r="E1514" s="43">
        <f t="shared" si="97"/>
        <v>7770</v>
      </c>
      <c r="F1514" s="33">
        <f t="shared" si="96"/>
        <v>5550</v>
      </c>
      <c r="G1514" s="43"/>
      <c r="H1514" s="33">
        <v>6882</v>
      </c>
      <c r="I1514" s="35">
        <v>24.28</v>
      </c>
      <c r="J1514" s="33">
        <v>8325</v>
      </c>
      <c r="K1514" s="43">
        <f t="shared" si="98"/>
        <v>5550</v>
      </c>
      <c r="L1514" s="43"/>
      <c r="M1514" s="140"/>
      <c r="O1514" s="113"/>
    </row>
    <row r="1515" spans="1:15" x14ac:dyDescent="0.25">
      <c r="A1515" s="29" t="s">
        <v>2576</v>
      </c>
      <c r="B1515" s="28" t="s">
        <v>2577</v>
      </c>
      <c r="C1515" s="1">
        <v>14280</v>
      </c>
      <c r="D1515" s="48" t="s">
        <v>172</v>
      </c>
      <c r="E1515" s="43">
        <f t="shared" si="97"/>
        <v>13328</v>
      </c>
      <c r="F1515" s="33">
        <f t="shared" si="96"/>
        <v>9520</v>
      </c>
      <c r="G1515" s="43"/>
      <c r="H1515" s="33">
        <v>11805</v>
      </c>
      <c r="I1515" s="35">
        <v>34</v>
      </c>
      <c r="J1515" s="33">
        <v>14280</v>
      </c>
      <c r="K1515" s="43">
        <f t="shared" si="98"/>
        <v>9520</v>
      </c>
      <c r="L1515" s="43"/>
      <c r="M1515" s="140"/>
      <c r="O1515" s="113"/>
    </row>
    <row r="1516" spans="1:15" x14ac:dyDescent="0.25">
      <c r="A1516" s="29" t="s">
        <v>2524</v>
      </c>
      <c r="B1516" s="28" t="s">
        <v>2525</v>
      </c>
      <c r="C1516" s="1">
        <f>2827*2</f>
        <v>5654</v>
      </c>
      <c r="D1516" s="48" t="s">
        <v>172</v>
      </c>
      <c r="E1516" s="43">
        <f t="shared" si="97"/>
        <v>2639</v>
      </c>
      <c r="F1516" s="33">
        <f t="shared" si="96"/>
        <v>1885</v>
      </c>
      <c r="G1516" s="43"/>
      <c r="H1516" s="33">
        <v>2337</v>
      </c>
      <c r="I1516" s="35">
        <v>10.6</v>
      </c>
      <c r="J1516" s="33">
        <v>2827</v>
      </c>
      <c r="K1516" s="43">
        <f t="shared" si="98"/>
        <v>1885</v>
      </c>
      <c r="L1516" s="43"/>
      <c r="M1516" s="140"/>
      <c r="O1516" s="113"/>
    </row>
    <row r="1517" spans="1:15" x14ac:dyDescent="0.25">
      <c r="A1517" s="29" t="s">
        <v>2578</v>
      </c>
      <c r="B1517" s="28" t="s">
        <v>2579</v>
      </c>
      <c r="C1517" s="1">
        <v>4403</v>
      </c>
      <c r="D1517" s="48" t="s">
        <v>172</v>
      </c>
      <c r="E1517" s="43">
        <f t="shared" si="97"/>
        <v>4109</v>
      </c>
      <c r="F1517" s="33">
        <f t="shared" si="96"/>
        <v>2935</v>
      </c>
      <c r="G1517" s="43"/>
      <c r="H1517" s="33">
        <v>3640</v>
      </c>
      <c r="I1517" s="35">
        <v>17.399999999999999</v>
      </c>
      <c r="J1517" s="33">
        <v>4403</v>
      </c>
      <c r="K1517" s="43">
        <f t="shared" si="98"/>
        <v>2935</v>
      </c>
      <c r="L1517" s="43"/>
      <c r="M1517" s="140"/>
      <c r="O1517" s="113"/>
    </row>
    <row r="1518" spans="1:15" x14ac:dyDescent="0.25">
      <c r="A1518" s="29" t="s">
        <v>2580</v>
      </c>
      <c r="B1518" s="28" t="s">
        <v>2581</v>
      </c>
      <c r="C1518" s="1">
        <v>7452</v>
      </c>
      <c r="D1518" s="48" t="s">
        <v>172</v>
      </c>
      <c r="E1518" s="43">
        <f t="shared" si="97"/>
        <v>6957</v>
      </c>
      <c r="F1518" s="33">
        <f t="shared" si="96"/>
        <v>4969</v>
      </c>
      <c r="G1518" s="43"/>
      <c r="H1518" s="33">
        <v>6161</v>
      </c>
      <c r="I1518" s="35">
        <v>17.399999999999999</v>
      </c>
      <c r="J1518" s="33">
        <v>7453</v>
      </c>
      <c r="K1518" s="43">
        <f t="shared" si="98"/>
        <v>4969</v>
      </c>
      <c r="L1518" s="43"/>
      <c r="M1518" s="140"/>
      <c r="O1518" s="113"/>
    </row>
    <row r="1519" spans="1:15" x14ac:dyDescent="0.25">
      <c r="A1519" s="29" t="s">
        <v>2582</v>
      </c>
      <c r="B1519" s="28" t="s">
        <v>2583</v>
      </c>
      <c r="C1519" s="1">
        <v>6609</v>
      </c>
      <c r="D1519" s="48" t="s">
        <v>172</v>
      </c>
      <c r="E1519" s="43">
        <f t="shared" si="97"/>
        <v>6168</v>
      </c>
      <c r="F1519" s="33">
        <f t="shared" si="96"/>
        <v>4406</v>
      </c>
      <c r="G1519" s="43"/>
      <c r="H1519" s="33">
        <v>5464</v>
      </c>
      <c r="I1519" s="35">
        <v>21</v>
      </c>
      <c r="J1519" s="33">
        <v>6610</v>
      </c>
      <c r="K1519" s="43">
        <f t="shared" si="98"/>
        <v>4406</v>
      </c>
      <c r="L1519" s="43"/>
      <c r="M1519" s="140"/>
      <c r="O1519" s="113"/>
    </row>
    <row r="1520" spans="1:15" x14ac:dyDescent="0.25">
      <c r="A1520" s="29" t="s">
        <v>2584</v>
      </c>
      <c r="B1520" s="28" t="s">
        <v>2585</v>
      </c>
      <c r="C1520" s="1">
        <v>11677</v>
      </c>
      <c r="D1520" s="48" t="s">
        <v>172</v>
      </c>
      <c r="E1520" s="43">
        <f t="shared" si="97"/>
        <v>10899</v>
      </c>
      <c r="F1520" s="33">
        <f t="shared" si="96"/>
        <v>7785</v>
      </c>
      <c r="G1520" s="43"/>
      <c r="H1520" s="33">
        <v>9653</v>
      </c>
      <c r="I1520" s="35">
        <v>31.797000000000001</v>
      </c>
      <c r="J1520" s="33">
        <v>11677</v>
      </c>
      <c r="K1520" s="43">
        <f t="shared" si="98"/>
        <v>7785</v>
      </c>
      <c r="L1520" s="43"/>
      <c r="M1520" s="140"/>
      <c r="O1520" s="113"/>
    </row>
    <row r="1521" spans="1:15" x14ac:dyDescent="0.25">
      <c r="A1521" s="29" t="s">
        <v>2586</v>
      </c>
      <c r="B1521" s="28" t="s">
        <v>2587</v>
      </c>
      <c r="C1521" s="1">
        <v>5256</v>
      </c>
      <c r="D1521" s="48" t="s">
        <v>172</v>
      </c>
      <c r="E1521" s="43">
        <f t="shared" si="97"/>
        <v>4906</v>
      </c>
      <c r="F1521" s="33">
        <f t="shared" si="96"/>
        <v>3504</v>
      </c>
      <c r="G1521" s="43"/>
      <c r="H1521" s="33">
        <v>4345</v>
      </c>
      <c r="I1521" s="35">
        <v>16.2</v>
      </c>
      <c r="J1521" s="33">
        <v>5256</v>
      </c>
      <c r="K1521" s="43">
        <f t="shared" si="98"/>
        <v>3504</v>
      </c>
      <c r="L1521" s="43"/>
      <c r="M1521" s="140"/>
      <c r="O1521" s="113"/>
    </row>
    <row r="1522" spans="1:15" x14ac:dyDescent="0.25">
      <c r="A1522" s="29" t="s">
        <v>2588</v>
      </c>
      <c r="B1522" s="28" t="s">
        <v>2589</v>
      </c>
      <c r="C1522" s="1">
        <v>7277</v>
      </c>
      <c r="D1522" s="48" t="s">
        <v>172</v>
      </c>
      <c r="E1522" s="43">
        <f t="shared" si="97"/>
        <v>6793</v>
      </c>
      <c r="F1522" s="33">
        <f t="shared" si="96"/>
        <v>4852</v>
      </c>
      <c r="G1522" s="43"/>
      <c r="H1522" s="33">
        <v>6016</v>
      </c>
      <c r="I1522" s="35">
        <v>24.28</v>
      </c>
      <c r="J1522" s="33">
        <v>7277</v>
      </c>
      <c r="K1522" s="43">
        <f t="shared" si="98"/>
        <v>4852</v>
      </c>
      <c r="L1522" s="43"/>
      <c r="M1522" s="140"/>
      <c r="O1522" s="113"/>
    </row>
    <row r="1523" spans="1:15" x14ac:dyDescent="0.25">
      <c r="A1523" s="29" t="s">
        <v>2588</v>
      </c>
      <c r="B1523" s="28" t="s">
        <v>2589</v>
      </c>
      <c r="C1523" s="1">
        <v>7277</v>
      </c>
      <c r="D1523" s="48" t="s">
        <v>172</v>
      </c>
      <c r="E1523" s="43">
        <f t="shared" si="97"/>
        <v>6793</v>
      </c>
      <c r="F1523" s="33">
        <f t="shared" si="96"/>
        <v>4852</v>
      </c>
      <c r="G1523" s="43"/>
      <c r="H1523" s="33">
        <v>6016</v>
      </c>
      <c r="I1523" s="35">
        <v>24.28</v>
      </c>
      <c r="J1523" s="33">
        <v>7277</v>
      </c>
      <c r="K1523" s="43">
        <f t="shared" si="98"/>
        <v>4852</v>
      </c>
      <c r="L1523" s="43"/>
      <c r="M1523" s="140"/>
      <c r="O1523" s="113"/>
    </row>
    <row r="1524" spans="1:15" x14ac:dyDescent="0.25">
      <c r="A1524" s="29" t="s">
        <v>2590</v>
      </c>
      <c r="B1524" s="28" t="s">
        <v>2591</v>
      </c>
      <c r="C1524" s="1">
        <v>7808</v>
      </c>
      <c r="D1524" s="48" t="s">
        <v>172</v>
      </c>
      <c r="E1524" s="43">
        <f t="shared" si="97"/>
        <v>7288</v>
      </c>
      <c r="F1524" s="33">
        <f t="shared" si="96"/>
        <v>5206</v>
      </c>
      <c r="G1524" s="43"/>
      <c r="H1524" s="33">
        <v>6455</v>
      </c>
      <c r="I1524" s="35">
        <v>21.45</v>
      </c>
      <c r="J1524" s="33">
        <v>7808</v>
      </c>
      <c r="K1524" s="43">
        <f t="shared" si="98"/>
        <v>5206</v>
      </c>
      <c r="L1524" s="43"/>
      <c r="M1524" s="140"/>
      <c r="O1524" s="113"/>
    </row>
    <row r="1525" spans="1:15" x14ac:dyDescent="0.25">
      <c r="A1525" s="29" t="s">
        <v>2592</v>
      </c>
      <c r="B1525" s="28" t="s">
        <v>2593</v>
      </c>
      <c r="C1525" s="1">
        <v>10582</v>
      </c>
      <c r="D1525" s="48" t="s">
        <v>172</v>
      </c>
      <c r="E1525" s="43">
        <f t="shared" si="97"/>
        <v>9877</v>
      </c>
      <c r="F1525" s="33">
        <f t="shared" si="96"/>
        <v>7055</v>
      </c>
      <c r="G1525" s="43"/>
      <c r="H1525" s="33">
        <v>8748</v>
      </c>
      <c r="I1525" s="35">
        <v>18.37</v>
      </c>
      <c r="J1525" s="33">
        <v>10582</v>
      </c>
      <c r="K1525" s="43">
        <f t="shared" si="98"/>
        <v>7055</v>
      </c>
      <c r="L1525" s="43"/>
      <c r="M1525" s="140"/>
      <c r="O1525" s="113"/>
    </row>
    <row r="1526" spans="1:15" ht="15.75" thickBot="1" x14ac:dyDescent="0.3">
      <c r="A1526" s="29" t="s">
        <v>2594</v>
      </c>
      <c r="B1526" s="28" t="s">
        <v>2595</v>
      </c>
      <c r="C1526" s="1">
        <v>8770</v>
      </c>
      <c r="D1526" s="48" t="s">
        <v>172</v>
      </c>
      <c r="E1526" s="43">
        <f t="shared" si="97"/>
        <v>8186</v>
      </c>
      <c r="F1526" s="33">
        <f t="shared" si="96"/>
        <v>5847</v>
      </c>
      <c r="G1526" s="43"/>
      <c r="H1526" s="33">
        <v>7250</v>
      </c>
      <c r="I1526" s="35">
        <v>26.4</v>
      </c>
      <c r="J1526" s="33">
        <v>8770</v>
      </c>
      <c r="K1526" s="43">
        <f t="shared" si="98"/>
        <v>5847</v>
      </c>
      <c r="L1526" s="43"/>
      <c r="M1526" s="140"/>
      <c r="O1526" s="113"/>
    </row>
    <row r="1527" spans="1:15" x14ac:dyDescent="0.25">
      <c r="A1527" s="29" t="s">
        <v>159</v>
      </c>
      <c r="B1527" s="64" t="s">
        <v>2358</v>
      </c>
      <c r="D1527" s="31" t="s">
        <v>160</v>
      </c>
      <c r="E1527" s="43" t="str">
        <f t="shared" si="97"/>
        <v/>
      </c>
      <c r="F1527" s="33" t="str">
        <f t="shared" si="96"/>
        <v/>
      </c>
      <c r="G1527" s="43"/>
      <c r="H1527" s="62" t="s">
        <v>732</v>
      </c>
      <c r="I1527" s="35" t="s">
        <v>2359</v>
      </c>
      <c r="J1527" s="114" t="s">
        <v>159</v>
      </c>
      <c r="K1527" s="43"/>
      <c r="L1527" s="43"/>
      <c r="M1527" s="140"/>
      <c r="O1527" s="113"/>
    </row>
    <row r="1528" spans="1:15" x14ac:dyDescent="0.25">
      <c r="A1528" s="29" t="s">
        <v>159</v>
      </c>
      <c r="B1528" s="38" t="s">
        <v>740</v>
      </c>
      <c r="D1528" s="31" t="s">
        <v>163</v>
      </c>
      <c r="E1528" s="43" t="str">
        <f t="shared" si="97"/>
        <v/>
      </c>
      <c r="F1528" s="33" t="str">
        <f t="shared" si="96"/>
        <v/>
      </c>
      <c r="G1528" s="43"/>
      <c r="H1528" s="46" t="s">
        <v>2360</v>
      </c>
      <c r="J1528" s="114" t="s">
        <v>159</v>
      </c>
      <c r="K1528" s="43"/>
      <c r="L1528" s="43"/>
      <c r="M1528" s="140"/>
      <c r="O1528" s="113"/>
    </row>
    <row r="1529" spans="1:15" x14ac:dyDescent="0.25">
      <c r="A1529" s="29" t="s">
        <v>159</v>
      </c>
      <c r="B1529" s="38" t="s">
        <v>2361</v>
      </c>
      <c r="D1529" s="31"/>
      <c r="E1529" s="43" t="str">
        <f t="shared" si="97"/>
        <v/>
      </c>
      <c r="F1529" s="33" t="str">
        <f t="shared" si="96"/>
        <v/>
      </c>
      <c r="G1529" s="43"/>
      <c r="H1529" s="55" t="s">
        <v>241</v>
      </c>
      <c r="I1529" s="35" t="s">
        <v>242</v>
      </c>
      <c r="J1529" s="114" t="s">
        <v>159</v>
      </c>
      <c r="K1529" s="43"/>
      <c r="L1529" s="43"/>
      <c r="M1529" s="140"/>
      <c r="O1529" s="113"/>
    </row>
    <row r="1530" spans="1:15" ht="15.75" thickBot="1" x14ac:dyDescent="0.3">
      <c r="A1530" s="23" t="s">
        <v>73</v>
      </c>
      <c r="B1530" s="59" t="s">
        <v>2360</v>
      </c>
      <c r="D1530" s="31" t="s">
        <v>243</v>
      </c>
      <c r="E1530" s="43" t="str">
        <f t="shared" si="97"/>
        <v/>
      </c>
      <c r="F1530" s="33" t="str">
        <f t="shared" si="96"/>
        <v/>
      </c>
      <c r="G1530" s="43"/>
      <c r="H1530" s="55" t="s">
        <v>244</v>
      </c>
      <c r="I1530" s="35" t="s">
        <v>245</v>
      </c>
      <c r="J1530" s="114" t="s">
        <v>159</v>
      </c>
      <c r="K1530" s="43"/>
      <c r="L1530" s="43"/>
      <c r="M1530" s="140"/>
      <c r="O1530" s="113"/>
    </row>
    <row r="1531" spans="1:15" x14ac:dyDescent="0.25">
      <c r="A1531" s="29" t="s">
        <v>2596</v>
      </c>
      <c r="B1531" s="28" t="s">
        <v>2597</v>
      </c>
      <c r="C1531" s="1">
        <v>7780</v>
      </c>
      <c r="D1531" s="48" t="s">
        <v>172</v>
      </c>
      <c r="E1531" s="43">
        <f t="shared" si="97"/>
        <v>7262</v>
      </c>
      <c r="F1531" s="33">
        <f t="shared" si="96"/>
        <v>5187</v>
      </c>
      <c r="G1531" s="43"/>
      <c r="H1531" s="33">
        <v>6432</v>
      </c>
      <c r="I1531" s="35">
        <v>26.4</v>
      </c>
      <c r="J1531" s="33">
        <v>7781</v>
      </c>
      <c r="K1531" s="43">
        <f t="shared" ref="K1531:K1546" si="99">H1531/1.24</f>
        <v>5187</v>
      </c>
      <c r="L1531" s="43"/>
      <c r="M1531" s="140"/>
      <c r="O1531" s="113"/>
    </row>
    <row r="1532" spans="1:15" x14ac:dyDescent="0.25">
      <c r="A1532" s="29" t="s">
        <v>2594</v>
      </c>
      <c r="B1532" s="28" t="s">
        <v>2595</v>
      </c>
      <c r="C1532" s="1">
        <v>8770</v>
      </c>
      <c r="D1532" s="48" t="s">
        <v>172</v>
      </c>
      <c r="E1532" s="43">
        <f t="shared" si="97"/>
        <v>8186</v>
      </c>
      <c r="F1532" s="33">
        <f t="shared" si="96"/>
        <v>5847</v>
      </c>
      <c r="G1532" s="43"/>
      <c r="H1532" s="33">
        <v>7250</v>
      </c>
      <c r="I1532" s="35">
        <v>26.4</v>
      </c>
      <c r="J1532" s="33">
        <v>8770</v>
      </c>
      <c r="K1532" s="43">
        <f t="shared" si="99"/>
        <v>5847</v>
      </c>
      <c r="L1532" s="43"/>
      <c r="M1532" s="140"/>
      <c r="O1532" s="113"/>
    </row>
    <row r="1533" spans="1:15" x14ac:dyDescent="0.25">
      <c r="A1533" s="29" t="s">
        <v>2598</v>
      </c>
      <c r="B1533" s="28" t="s">
        <v>2599</v>
      </c>
      <c r="C1533" s="1">
        <v>6188</v>
      </c>
      <c r="D1533" s="48" t="s">
        <v>172</v>
      </c>
      <c r="E1533" s="43">
        <f t="shared" si="97"/>
        <v>5776</v>
      </c>
      <c r="F1533" s="33">
        <f t="shared" si="96"/>
        <v>4126</v>
      </c>
      <c r="G1533" s="43"/>
      <c r="H1533" s="33">
        <v>5116</v>
      </c>
      <c r="I1533" s="35">
        <v>17.399999999999999</v>
      </c>
      <c r="J1533" s="33">
        <v>6189</v>
      </c>
      <c r="K1533" s="43">
        <f t="shared" si="99"/>
        <v>4126</v>
      </c>
      <c r="L1533" s="43"/>
      <c r="M1533" s="140"/>
      <c r="O1533" s="113"/>
    </row>
    <row r="1534" spans="1:15" x14ac:dyDescent="0.25">
      <c r="A1534" s="29" t="s">
        <v>2600</v>
      </c>
      <c r="B1534" s="28" t="s">
        <v>2601</v>
      </c>
      <c r="C1534" s="1">
        <v>7261</v>
      </c>
      <c r="D1534" s="48" t="s">
        <v>172</v>
      </c>
      <c r="E1534" s="43">
        <f t="shared" si="97"/>
        <v>6777</v>
      </c>
      <c r="F1534" s="33">
        <f t="shared" si="96"/>
        <v>4841</v>
      </c>
      <c r="G1534" s="43"/>
      <c r="H1534" s="33">
        <v>6003</v>
      </c>
      <c r="I1534" s="35">
        <v>28.3</v>
      </c>
      <c r="J1534" s="33">
        <v>7262</v>
      </c>
      <c r="K1534" s="43">
        <f t="shared" si="99"/>
        <v>4841</v>
      </c>
      <c r="L1534" s="43"/>
      <c r="M1534" s="140"/>
      <c r="O1534" s="113"/>
    </row>
    <row r="1535" spans="1:15" x14ac:dyDescent="0.25">
      <c r="A1535" s="29" t="s">
        <v>2602</v>
      </c>
      <c r="B1535" s="28" t="s">
        <v>2603</v>
      </c>
      <c r="C1535" s="1">
        <v>8822</v>
      </c>
      <c r="D1535" s="48" t="s">
        <v>172</v>
      </c>
      <c r="E1535" s="43">
        <f t="shared" si="97"/>
        <v>8233</v>
      </c>
      <c r="F1535" s="33">
        <f t="shared" si="96"/>
        <v>5881</v>
      </c>
      <c r="G1535" s="43"/>
      <c r="H1535" s="33">
        <v>7293</v>
      </c>
      <c r="I1535" s="35">
        <v>28.3</v>
      </c>
      <c r="J1535" s="33">
        <v>8822</v>
      </c>
      <c r="K1535" s="43">
        <f t="shared" si="99"/>
        <v>5881</v>
      </c>
      <c r="L1535" s="43"/>
      <c r="M1535" s="140"/>
      <c r="O1535" s="113"/>
    </row>
    <row r="1536" spans="1:15" x14ac:dyDescent="0.25">
      <c r="A1536" s="29" t="s">
        <v>2604</v>
      </c>
      <c r="B1536" s="28" t="s">
        <v>2605</v>
      </c>
      <c r="C1536" s="1">
        <v>19859</v>
      </c>
      <c r="D1536" s="48" t="s">
        <v>172</v>
      </c>
      <c r="E1536" s="43">
        <f t="shared" si="97"/>
        <v>18536</v>
      </c>
      <c r="F1536" s="33">
        <f t="shared" si="96"/>
        <v>13240</v>
      </c>
      <c r="G1536" s="43"/>
      <c r="H1536" s="33">
        <v>16417</v>
      </c>
      <c r="I1536" s="35">
        <v>51.42</v>
      </c>
      <c r="J1536" s="33">
        <v>19859</v>
      </c>
      <c r="K1536" s="43">
        <f t="shared" si="99"/>
        <v>13240</v>
      </c>
      <c r="L1536" s="43"/>
      <c r="M1536" s="140"/>
      <c r="O1536" s="113"/>
    </row>
    <row r="1537" spans="1:15" x14ac:dyDescent="0.25">
      <c r="A1537" s="29" t="s">
        <v>2606</v>
      </c>
      <c r="B1537" s="28" t="s">
        <v>2607</v>
      </c>
      <c r="C1537" s="1">
        <v>25102</v>
      </c>
      <c r="D1537" s="48" t="s">
        <v>172</v>
      </c>
      <c r="E1537" s="43">
        <f t="shared" si="97"/>
        <v>23429</v>
      </c>
      <c r="F1537" s="33">
        <f t="shared" si="96"/>
        <v>16735</v>
      </c>
      <c r="G1537" s="43"/>
      <c r="H1537" s="33">
        <v>20751</v>
      </c>
      <c r="I1537" s="35">
        <v>60.5</v>
      </c>
      <c r="J1537" s="33">
        <v>25102</v>
      </c>
      <c r="K1537" s="43">
        <f t="shared" si="99"/>
        <v>16735</v>
      </c>
      <c r="L1537" s="43"/>
      <c r="M1537" s="140"/>
      <c r="O1537" s="113"/>
    </row>
    <row r="1538" spans="1:15" x14ac:dyDescent="0.25">
      <c r="A1538" s="29" t="s">
        <v>2608</v>
      </c>
      <c r="B1538" s="28" t="s">
        <v>2609</v>
      </c>
      <c r="C1538" s="1">
        <v>9514</v>
      </c>
      <c r="D1538" s="48" t="s">
        <v>172</v>
      </c>
      <c r="E1538" s="43">
        <f t="shared" si="97"/>
        <v>8880</v>
      </c>
      <c r="F1538" s="33">
        <f t="shared" si="96"/>
        <v>6343</v>
      </c>
      <c r="G1538" s="43"/>
      <c r="H1538" s="33">
        <v>7865</v>
      </c>
      <c r="I1538" s="35">
        <v>28.3</v>
      </c>
      <c r="J1538" s="33">
        <v>9514</v>
      </c>
      <c r="K1538" s="43">
        <f t="shared" si="99"/>
        <v>6343</v>
      </c>
      <c r="L1538" s="43"/>
      <c r="M1538" s="140"/>
      <c r="O1538" s="113"/>
    </row>
    <row r="1539" spans="1:15" x14ac:dyDescent="0.25">
      <c r="A1539" s="29" t="s">
        <v>2610</v>
      </c>
      <c r="B1539" s="28" t="s">
        <v>2611</v>
      </c>
      <c r="C1539" s="1">
        <v>16109</v>
      </c>
      <c r="D1539" s="48" t="s">
        <v>172</v>
      </c>
      <c r="E1539" s="43">
        <f t="shared" si="97"/>
        <v>15036</v>
      </c>
      <c r="F1539" s="33">
        <f t="shared" si="96"/>
        <v>10740</v>
      </c>
      <c r="G1539" s="43"/>
      <c r="H1539" s="33">
        <v>13317</v>
      </c>
      <c r="I1539" s="35">
        <v>43.1</v>
      </c>
      <c r="J1539" s="33">
        <v>16109</v>
      </c>
      <c r="K1539" s="43">
        <f t="shared" si="99"/>
        <v>10740</v>
      </c>
      <c r="L1539" s="43"/>
      <c r="M1539" s="140"/>
      <c r="O1539" s="113"/>
    </row>
    <row r="1540" spans="1:15" x14ac:dyDescent="0.25">
      <c r="A1540" s="29" t="s">
        <v>2612</v>
      </c>
      <c r="B1540" s="28" t="s">
        <v>2613</v>
      </c>
      <c r="C1540" s="1">
        <v>13062</v>
      </c>
      <c r="D1540" s="48" t="s">
        <v>172</v>
      </c>
      <c r="E1540" s="43">
        <f t="shared" si="97"/>
        <v>12191</v>
      </c>
      <c r="F1540" s="33">
        <f t="shared" si="96"/>
        <v>8708</v>
      </c>
      <c r="G1540" s="43"/>
      <c r="H1540" s="33">
        <v>10798</v>
      </c>
      <c r="I1540" s="35">
        <v>35.6</v>
      </c>
      <c r="J1540" s="33">
        <v>13062</v>
      </c>
      <c r="K1540" s="43">
        <f t="shared" si="99"/>
        <v>8708</v>
      </c>
      <c r="L1540" s="43"/>
      <c r="M1540" s="140"/>
      <c r="O1540" s="113"/>
    </row>
    <row r="1541" spans="1:15" x14ac:dyDescent="0.25">
      <c r="A1541" s="29" t="s">
        <v>2614</v>
      </c>
      <c r="B1541" s="28" t="s">
        <v>2615</v>
      </c>
      <c r="C1541" s="1">
        <v>22018</v>
      </c>
      <c r="D1541" s="48" t="s">
        <v>172</v>
      </c>
      <c r="E1541" s="43">
        <f t="shared" si="97"/>
        <v>20551</v>
      </c>
      <c r="F1541" s="33">
        <f t="shared" si="96"/>
        <v>14679</v>
      </c>
      <c r="G1541" s="43"/>
      <c r="H1541" s="33">
        <v>18202</v>
      </c>
      <c r="I1541" s="35">
        <v>56.58</v>
      </c>
      <c r="J1541" s="33">
        <v>22019</v>
      </c>
      <c r="K1541" s="43">
        <f t="shared" si="99"/>
        <v>14679</v>
      </c>
      <c r="L1541" s="43"/>
      <c r="M1541" s="140"/>
      <c r="O1541" s="113"/>
    </row>
    <row r="1542" spans="1:15" x14ac:dyDescent="0.25">
      <c r="A1542" s="29" t="s">
        <v>2614</v>
      </c>
      <c r="B1542" s="28" t="s">
        <v>2615</v>
      </c>
      <c r="C1542" s="1">
        <v>22018</v>
      </c>
      <c r="D1542" s="48" t="s">
        <v>172</v>
      </c>
      <c r="E1542" s="43">
        <f t="shared" si="97"/>
        <v>20551</v>
      </c>
      <c r="F1542" s="33">
        <f t="shared" si="96"/>
        <v>14679</v>
      </c>
      <c r="G1542" s="43"/>
      <c r="H1542" s="33">
        <v>18202</v>
      </c>
      <c r="I1542" s="35">
        <v>56.58</v>
      </c>
      <c r="J1542" s="33">
        <v>22019</v>
      </c>
      <c r="K1542" s="43">
        <f t="shared" si="99"/>
        <v>14679</v>
      </c>
      <c r="L1542" s="43"/>
      <c r="M1542" s="140"/>
      <c r="O1542" s="113"/>
    </row>
    <row r="1543" spans="1:15" x14ac:dyDescent="0.25">
      <c r="A1543" s="29" t="s">
        <v>2616</v>
      </c>
      <c r="B1543" s="28" t="s">
        <v>2617</v>
      </c>
      <c r="C1543" s="1">
        <v>31766</v>
      </c>
      <c r="D1543" s="48" t="s">
        <v>172</v>
      </c>
      <c r="E1543" s="43">
        <f t="shared" si="97"/>
        <v>29648</v>
      </c>
      <c r="F1543" s="33">
        <f t="shared" si="96"/>
        <v>21177</v>
      </c>
      <c r="G1543" s="43"/>
      <c r="H1543" s="33">
        <v>26260</v>
      </c>
      <c r="I1543" s="35">
        <v>70.400000000000006</v>
      </c>
      <c r="J1543" s="33">
        <v>31766</v>
      </c>
      <c r="K1543" s="43">
        <f t="shared" si="99"/>
        <v>21177</v>
      </c>
      <c r="L1543" s="43"/>
      <c r="M1543" s="140"/>
      <c r="O1543" s="113"/>
    </row>
    <row r="1544" spans="1:15" x14ac:dyDescent="0.25">
      <c r="A1544" s="29" t="s">
        <v>2618</v>
      </c>
      <c r="B1544" s="28" t="s">
        <v>2619</v>
      </c>
      <c r="C1544" s="1">
        <v>35983</v>
      </c>
      <c r="D1544" s="48" t="s">
        <v>172</v>
      </c>
      <c r="E1544" s="43">
        <f t="shared" si="97"/>
        <v>33585</v>
      </c>
      <c r="F1544" s="33">
        <f t="shared" si="96"/>
        <v>23989</v>
      </c>
      <c r="G1544" s="43"/>
      <c r="H1544" s="33">
        <v>29746</v>
      </c>
      <c r="I1544" s="35">
        <v>78.3</v>
      </c>
      <c r="J1544" s="33">
        <v>35983</v>
      </c>
      <c r="K1544" s="43">
        <f t="shared" si="99"/>
        <v>23989</v>
      </c>
      <c r="L1544" s="43"/>
      <c r="M1544" s="140"/>
      <c r="O1544" s="113"/>
    </row>
    <row r="1545" spans="1:15" x14ac:dyDescent="0.25">
      <c r="A1545" s="29" t="s">
        <v>2620</v>
      </c>
      <c r="B1545" s="28" t="s">
        <v>2621</v>
      </c>
      <c r="C1545" s="1">
        <v>37871</v>
      </c>
      <c r="D1545" s="48" t="s">
        <v>172</v>
      </c>
      <c r="E1545" s="43">
        <f t="shared" si="97"/>
        <v>35347</v>
      </c>
      <c r="F1545" s="33">
        <f t="shared" ref="F1545:F1608" si="100">IF(K1545=0,"",K1545)</f>
        <v>25248</v>
      </c>
      <c r="G1545" s="43"/>
      <c r="H1545" s="33">
        <v>31307</v>
      </c>
      <c r="I1545" s="35">
        <v>91.9</v>
      </c>
      <c r="J1545" s="33">
        <v>37871</v>
      </c>
      <c r="K1545" s="43">
        <f t="shared" si="99"/>
        <v>25248</v>
      </c>
      <c r="L1545" s="43"/>
      <c r="M1545" s="140"/>
      <c r="O1545" s="113"/>
    </row>
    <row r="1546" spans="1:15" x14ac:dyDescent="0.25">
      <c r="A1546" s="29" t="s">
        <v>2622</v>
      </c>
      <c r="B1546" s="28" t="s">
        <v>2623</v>
      </c>
      <c r="C1546" s="1">
        <v>32002</v>
      </c>
      <c r="D1546" s="48" t="s">
        <v>172</v>
      </c>
      <c r="E1546" s="43">
        <f t="shared" ref="E1546:E1609" si="101">IF(K1546&lt;=0,"",K1546*E$2)</f>
        <v>29869</v>
      </c>
      <c r="F1546" s="33">
        <f t="shared" si="100"/>
        <v>21335</v>
      </c>
      <c r="G1546" s="43"/>
      <c r="H1546" s="33">
        <v>26455</v>
      </c>
      <c r="I1546" s="35">
        <v>87.4</v>
      </c>
      <c r="J1546" s="33">
        <v>32002</v>
      </c>
      <c r="K1546" s="43">
        <f t="shared" si="99"/>
        <v>21335</v>
      </c>
      <c r="L1546" s="43"/>
      <c r="M1546" s="140"/>
      <c r="O1546" s="113"/>
    </row>
    <row r="1547" spans="1:15" x14ac:dyDescent="0.25">
      <c r="A1547" s="29" t="s">
        <v>159</v>
      </c>
      <c r="B1547" s="48"/>
      <c r="E1547" s="43" t="str">
        <f t="shared" si="101"/>
        <v/>
      </c>
      <c r="F1547" s="33" t="str">
        <f t="shared" si="100"/>
        <v/>
      </c>
      <c r="G1547" s="43"/>
      <c r="H1547" s="56"/>
      <c r="J1547" s="114" t="s">
        <v>159</v>
      </c>
      <c r="K1547" s="43"/>
      <c r="L1547" s="43"/>
      <c r="M1547" s="140"/>
      <c r="O1547" s="113"/>
    </row>
    <row r="1548" spans="1:15" ht="15.75" thickBot="1" x14ac:dyDescent="0.3">
      <c r="A1548" s="29" t="s">
        <v>159</v>
      </c>
      <c r="B1548" s="48"/>
      <c r="D1548" s="31" t="s">
        <v>160</v>
      </c>
      <c r="E1548" s="43" t="str">
        <f t="shared" si="101"/>
        <v/>
      </c>
      <c r="F1548" s="33" t="str">
        <f t="shared" si="100"/>
        <v/>
      </c>
      <c r="G1548" s="43"/>
      <c r="H1548" s="62" t="s">
        <v>732</v>
      </c>
      <c r="I1548" s="35" t="s">
        <v>2359</v>
      </c>
      <c r="J1548" s="114" t="s">
        <v>159</v>
      </c>
      <c r="K1548" s="43"/>
      <c r="L1548" s="43"/>
      <c r="M1548" s="140"/>
      <c r="O1548" s="113"/>
    </row>
    <row r="1549" spans="1:15" x14ac:dyDescent="0.25">
      <c r="A1549" s="29" t="s">
        <v>159</v>
      </c>
      <c r="B1549" s="30"/>
      <c r="D1549" s="31" t="s">
        <v>163</v>
      </c>
      <c r="E1549" s="43" t="str">
        <f t="shared" si="101"/>
        <v/>
      </c>
      <c r="F1549" s="33" t="str">
        <f t="shared" si="100"/>
        <v/>
      </c>
      <c r="G1549" s="43"/>
      <c r="H1549" s="46" t="s">
        <v>2360</v>
      </c>
      <c r="J1549" s="114" t="s">
        <v>159</v>
      </c>
      <c r="K1549" s="43"/>
      <c r="L1549" s="43"/>
      <c r="M1549" s="140"/>
      <c r="O1549" s="113"/>
    </row>
    <row r="1550" spans="1:15" x14ac:dyDescent="0.25">
      <c r="A1550" s="29" t="s">
        <v>159</v>
      </c>
      <c r="B1550" s="78" t="s">
        <v>2624</v>
      </c>
      <c r="D1550" s="31"/>
      <c r="E1550" s="43" t="str">
        <f t="shared" si="101"/>
        <v/>
      </c>
      <c r="F1550" s="33" t="str">
        <f t="shared" si="100"/>
        <v/>
      </c>
      <c r="G1550" s="43"/>
      <c r="H1550" s="80" t="s">
        <v>241</v>
      </c>
      <c r="I1550" s="35" t="s">
        <v>242</v>
      </c>
      <c r="J1550" s="114" t="s">
        <v>159</v>
      </c>
      <c r="K1550" s="43"/>
      <c r="L1550" s="43"/>
      <c r="M1550" s="140"/>
      <c r="O1550" s="113"/>
    </row>
    <row r="1551" spans="1:15" x14ac:dyDescent="0.25">
      <c r="A1551" s="23" t="s">
        <v>73</v>
      </c>
      <c r="B1551" s="51"/>
      <c r="D1551" s="31" t="s">
        <v>243</v>
      </c>
      <c r="E1551" s="43" t="str">
        <f t="shared" si="101"/>
        <v/>
      </c>
      <c r="F1551" s="33" t="str">
        <f t="shared" si="100"/>
        <v/>
      </c>
      <c r="G1551" s="43"/>
      <c r="H1551" s="80" t="s">
        <v>244</v>
      </c>
      <c r="I1551" s="35" t="s">
        <v>245</v>
      </c>
      <c r="J1551" s="114" t="s">
        <v>159</v>
      </c>
      <c r="K1551" s="43"/>
      <c r="L1551" s="43"/>
      <c r="M1551" s="140"/>
      <c r="O1551" s="113"/>
    </row>
    <row r="1552" spans="1:15" x14ac:dyDescent="0.25">
      <c r="A1552" s="29" t="s">
        <v>2625</v>
      </c>
      <c r="B1552" s="28" t="s">
        <v>2626</v>
      </c>
      <c r="C1552" s="1">
        <v>2608</v>
      </c>
      <c r="D1552" s="48" t="s">
        <v>172</v>
      </c>
      <c r="E1552" s="43">
        <f t="shared" si="101"/>
        <v>2435</v>
      </c>
      <c r="F1552" s="33">
        <f t="shared" si="100"/>
        <v>1739</v>
      </c>
      <c r="G1552" s="43"/>
      <c r="H1552" s="33">
        <v>2156</v>
      </c>
      <c r="I1552" s="35">
        <v>2.95</v>
      </c>
      <c r="J1552" s="33">
        <v>2608</v>
      </c>
      <c r="K1552" s="43">
        <f>H1552/1.24</f>
        <v>1739</v>
      </c>
      <c r="L1552" s="43"/>
      <c r="M1552" s="140"/>
      <c r="O1552" s="113"/>
    </row>
    <row r="1553" spans="1:53" x14ac:dyDescent="0.25">
      <c r="A1553" s="29" t="s">
        <v>2627</v>
      </c>
      <c r="B1553" s="28" t="s">
        <v>2628</v>
      </c>
      <c r="C1553" s="1">
        <v>2511</v>
      </c>
      <c r="D1553" s="48" t="s">
        <v>172</v>
      </c>
      <c r="E1553" s="43">
        <f t="shared" si="101"/>
        <v>2344</v>
      </c>
      <c r="F1553" s="33">
        <f t="shared" si="100"/>
        <v>1674</v>
      </c>
      <c r="G1553" s="43"/>
      <c r="H1553" s="33">
        <v>2076</v>
      </c>
      <c r="I1553" s="35">
        <v>2.3199999999999998</v>
      </c>
      <c r="J1553" s="33">
        <v>2511</v>
      </c>
      <c r="K1553" s="43">
        <f>H1553/1.24</f>
        <v>1674</v>
      </c>
      <c r="L1553" s="43"/>
      <c r="M1553" s="140"/>
      <c r="O1553" s="113"/>
    </row>
    <row r="1554" spans="1:53" ht="15.75" thickBot="1" x14ac:dyDescent="0.3">
      <c r="A1554" s="29" t="s">
        <v>159</v>
      </c>
      <c r="B1554" s="48"/>
      <c r="E1554" s="43" t="str">
        <f t="shared" si="101"/>
        <v/>
      </c>
      <c r="F1554" s="33" t="str">
        <f t="shared" si="100"/>
        <v/>
      </c>
      <c r="G1554" s="43"/>
      <c r="H1554" s="56"/>
      <c r="J1554" s="114" t="s">
        <v>159</v>
      </c>
      <c r="K1554" s="43"/>
      <c r="L1554" s="43"/>
      <c r="M1554" s="140"/>
      <c r="O1554" s="113"/>
    </row>
    <row r="1555" spans="1:53" x14ac:dyDescent="0.25">
      <c r="A1555" s="29" t="s">
        <v>159</v>
      </c>
      <c r="B1555" s="30"/>
      <c r="E1555" s="43" t="str">
        <f t="shared" si="101"/>
        <v/>
      </c>
      <c r="F1555" s="33" t="str">
        <f t="shared" si="100"/>
        <v/>
      </c>
      <c r="G1555" s="43"/>
      <c r="H1555" s="56"/>
      <c r="J1555" s="114" t="s">
        <v>159</v>
      </c>
      <c r="K1555" s="43"/>
      <c r="L1555" s="43"/>
      <c r="M1555" s="140"/>
      <c r="O1555" s="113"/>
    </row>
    <row r="1556" spans="1:53" x14ac:dyDescent="0.25">
      <c r="A1556" s="29" t="s">
        <v>159</v>
      </c>
      <c r="B1556" s="78" t="s">
        <v>2629</v>
      </c>
      <c r="D1556" s="31"/>
      <c r="E1556" s="43" t="str">
        <f t="shared" si="101"/>
        <v/>
      </c>
      <c r="F1556" s="33" t="str">
        <f t="shared" si="100"/>
        <v/>
      </c>
      <c r="G1556" s="43"/>
      <c r="H1556" s="80" t="s">
        <v>241</v>
      </c>
      <c r="I1556" s="35" t="s">
        <v>242</v>
      </c>
      <c r="J1556" s="114" t="s">
        <v>159</v>
      </c>
      <c r="K1556" s="43"/>
      <c r="L1556" s="43"/>
      <c r="M1556" s="140"/>
      <c r="O1556" s="113"/>
    </row>
    <row r="1557" spans="1:53" x14ac:dyDescent="0.25">
      <c r="A1557" s="23" t="s">
        <v>73</v>
      </c>
      <c r="B1557" s="51"/>
      <c r="D1557" s="31" t="s">
        <v>243</v>
      </c>
      <c r="E1557" s="43" t="str">
        <f t="shared" si="101"/>
        <v/>
      </c>
      <c r="F1557" s="33" t="str">
        <f t="shared" si="100"/>
        <v/>
      </c>
      <c r="G1557" s="43"/>
      <c r="H1557" s="80" t="s">
        <v>244</v>
      </c>
      <c r="I1557" s="35" t="s">
        <v>245</v>
      </c>
      <c r="J1557" s="114" t="s">
        <v>159</v>
      </c>
      <c r="K1557" s="43"/>
      <c r="L1557" s="43"/>
      <c r="M1557" s="140"/>
      <c r="O1557" s="113"/>
    </row>
    <row r="1558" spans="1:53" x14ac:dyDescent="0.25">
      <c r="A1558" s="29" t="s">
        <v>2630</v>
      </c>
      <c r="B1558" s="28" t="s">
        <v>2631</v>
      </c>
      <c r="C1558" s="1">
        <v>3056</v>
      </c>
      <c r="D1558" s="48" t="s">
        <v>172</v>
      </c>
      <c r="E1558" s="43">
        <f t="shared" si="101"/>
        <v>2853</v>
      </c>
      <c r="F1558" s="33">
        <f t="shared" si="100"/>
        <v>2038</v>
      </c>
      <c r="G1558" s="43"/>
      <c r="H1558" s="33">
        <v>2527</v>
      </c>
      <c r="I1558" s="35">
        <v>0.95</v>
      </c>
      <c r="J1558" s="33">
        <v>3057</v>
      </c>
      <c r="K1558" s="43">
        <f t="shared" ref="K1558:K1563" si="102">H1558/1.24</f>
        <v>2038</v>
      </c>
      <c r="L1558" s="43"/>
      <c r="M1558" s="140"/>
      <c r="O1558" s="113"/>
    </row>
    <row r="1559" spans="1:53" x14ac:dyDescent="0.25">
      <c r="A1559" s="29" t="s">
        <v>2632</v>
      </c>
      <c r="B1559" s="28" t="s">
        <v>2633</v>
      </c>
      <c r="C1559" s="1">
        <v>1457</v>
      </c>
      <c r="D1559" s="48" t="s">
        <v>172</v>
      </c>
      <c r="E1559" s="43">
        <f t="shared" si="101"/>
        <v>1361</v>
      </c>
      <c r="F1559" s="33">
        <f t="shared" si="100"/>
        <v>972</v>
      </c>
      <c r="G1559" s="43"/>
      <c r="H1559" s="33">
        <v>1205</v>
      </c>
      <c r="I1559" s="35">
        <v>0.51200000000000001</v>
      </c>
      <c r="J1559" s="33">
        <v>1458</v>
      </c>
      <c r="K1559" s="43">
        <f t="shared" si="102"/>
        <v>972</v>
      </c>
      <c r="L1559" s="43"/>
      <c r="M1559" s="140"/>
      <c r="O1559" s="113"/>
    </row>
    <row r="1560" spans="1:53" x14ac:dyDescent="0.25">
      <c r="A1560" s="29" t="s">
        <v>2634</v>
      </c>
      <c r="B1560" s="28" t="s">
        <v>2635</v>
      </c>
      <c r="C1560" s="1">
        <v>984</v>
      </c>
      <c r="D1560" s="48" t="s">
        <v>172</v>
      </c>
      <c r="E1560" s="43">
        <f t="shared" si="101"/>
        <v>918</v>
      </c>
      <c r="F1560" s="33">
        <f t="shared" si="100"/>
        <v>656</v>
      </c>
      <c r="G1560" s="43"/>
      <c r="H1560" s="33">
        <v>814</v>
      </c>
      <c r="I1560" s="35">
        <v>0</v>
      </c>
      <c r="J1560" s="33">
        <v>985</v>
      </c>
      <c r="K1560" s="43">
        <f t="shared" si="102"/>
        <v>656</v>
      </c>
      <c r="L1560" s="43"/>
      <c r="M1560" s="140"/>
      <c r="O1560" s="113"/>
    </row>
    <row r="1561" spans="1:53" x14ac:dyDescent="0.25">
      <c r="A1561" s="29" t="s">
        <v>2636</v>
      </c>
      <c r="B1561" s="28" t="s">
        <v>2637</v>
      </c>
      <c r="C1561" s="1">
        <v>3118</v>
      </c>
      <c r="D1561" s="48" t="s">
        <v>172</v>
      </c>
      <c r="E1561" s="43">
        <f t="shared" si="101"/>
        <v>2911</v>
      </c>
      <c r="F1561" s="33">
        <f t="shared" si="100"/>
        <v>2079</v>
      </c>
      <c r="G1561" s="43"/>
      <c r="H1561" s="33">
        <v>2578</v>
      </c>
      <c r="I1561" s="35">
        <v>1.2290000000000001</v>
      </c>
      <c r="J1561" s="33">
        <v>3119</v>
      </c>
      <c r="K1561" s="43">
        <f t="shared" si="102"/>
        <v>2079</v>
      </c>
      <c r="L1561" s="43"/>
      <c r="M1561" s="140"/>
      <c r="O1561" s="113"/>
    </row>
    <row r="1562" spans="1:53" x14ac:dyDescent="0.25">
      <c r="A1562" s="29" t="s">
        <v>2638</v>
      </c>
      <c r="B1562" s="28" t="s">
        <v>2639</v>
      </c>
      <c r="C1562" s="1">
        <v>4821</v>
      </c>
      <c r="D1562" s="48" t="s">
        <v>172</v>
      </c>
      <c r="E1562" s="43">
        <f t="shared" si="101"/>
        <v>4501</v>
      </c>
      <c r="F1562" s="33">
        <f t="shared" si="100"/>
        <v>3215</v>
      </c>
      <c r="G1562" s="43"/>
      <c r="H1562" s="33">
        <v>3986</v>
      </c>
      <c r="I1562" s="35">
        <v>1.806</v>
      </c>
      <c r="J1562" s="33">
        <v>4822</v>
      </c>
      <c r="K1562" s="43">
        <f t="shared" si="102"/>
        <v>3215</v>
      </c>
      <c r="L1562" s="43"/>
      <c r="M1562" s="140"/>
      <c r="O1562" s="113"/>
    </row>
    <row r="1563" spans="1:53" x14ac:dyDescent="0.25">
      <c r="A1563" s="29" t="s">
        <v>2640</v>
      </c>
      <c r="B1563" s="28" t="s">
        <v>2641</v>
      </c>
      <c r="C1563" s="1">
        <v>3551</v>
      </c>
      <c r="D1563" s="48" t="s">
        <v>172</v>
      </c>
      <c r="E1563" s="43">
        <f t="shared" si="101"/>
        <v>3315</v>
      </c>
      <c r="F1563" s="33">
        <f t="shared" si="100"/>
        <v>2368</v>
      </c>
      <c r="G1563" s="43"/>
      <c r="H1563" s="33">
        <v>2936</v>
      </c>
      <c r="I1563" s="35">
        <v>0</v>
      </c>
      <c r="J1563" s="33">
        <v>3552</v>
      </c>
      <c r="K1563" s="43">
        <f t="shared" si="102"/>
        <v>2368</v>
      </c>
      <c r="L1563" s="43"/>
      <c r="M1563" s="140"/>
      <c r="O1563" s="113"/>
    </row>
    <row r="1564" spans="1:53" x14ac:dyDescent="0.25">
      <c r="A1564" s="29" t="s">
        <v>159</v>
      </c>
      <c r="B1564" s="48"/>
      <c r="D1564" s="31" t="s">
        <v>160</v>
      </c>
      <c r="E1564" s="43" t="str">
        <f t="shared" si="101"/>
        <v/>
      </c>
      <c r="F1564" s="33" t="str">
        <f t="shared" si="100"/>
        <v/>
      </c>
      <c r="G1564" s="43"/>
      <c r="H1564" s="62" t="s">
        <v>731</v>
      </c>
      <c r="I1564" s="35" t="s">
        <v>732</v>
      </c>
      <c r="J1564" s="114" t="s">
        <v>159</v>
      </c>
      <c r="K1564" s="43"/>
      <c r="L1564" s="43"/>
      <c r="M1564" s="140"/>
      <c r="O1564" s="113"/>
    </row>
    <row r="1565" spans="1:53" ht="15.75" thickBot="1" x14ac:dyDescent="0.3">
      <c r="A1565" s="29" t="s">
        <v>159</v>
      </c>
      <c r="B1565" s="48"/>
      <c r="D1565" s="31" t="s">
        <v>163</v>
      </c>
      <c r="E1565" s="43" t="str">
        <f t="shared" si="101"/>
        <v/>
      </c>
      <c r="F1565" s="33" t="str">
        <f t="shared" si="100"/>
        <v/>
      </c>
      <c r="G1565" s="43"/>
      <c r="H1565" s="58" t="s">
        <v>961</v>
      </c>
      <c r="I1565" s="35" t="s">
        <v>735</v>
      </c>
      <c r="J1565" s="114" t="s">
        <v>159</v>
      </c>
      <c r="K1565" s="43"/>
      <c r="L1565" s="43"/>
      <c r="M1565" s="140"/>
      <c r="O1565" s="113"/>
      <c r="Q1565" s="42"/>
      <c r="R1565" s="42"/>
      <c r="S1565" s="42"/>
      <c r="T1565" s="42"/>
      <c r="U1565" s="42"/>
      <c r="V1565" s="42"/>
      <c r="W1565" s="42"/>
      <c r="X1565" s="42"/>
      <c r="Y1565" s="42"/>
      <c r="Z1565" s="42"/>
      <c r="AA1565" s="42"/>
      <c r="AB1565" s="42"/>
      <c r="AC1565" s="42"/>
      <c r="AD1565" s="42"/>
      <c r="AE1565" s="42"/>
      <c r="AF1565" s="42"/>
      <c r="AG1565" s="42"/>
      <c r="AH1565" s="42"/>
      <c r="AI1565" s="42"/>
      <c r="AJ1565" s="42"/>
      <c r="AK1565" s="42"/>
      <c r="AL1565" s="42"/>
      <c r="AM1565" s="42"/>
      <c r="AN1565" s="42"/>
      <c r="AO1565" s="42"/>
      <c r="AP1565" s="42"/>
      <c r="AQ1565" s="42"/>
      <c r="AR1565" s="42"/>
      <c r="AS1565" s="42"/>
      <c r="AT1565" s="42"/>
      <c r="AU1565" s="42"/>
      <c r="AV1565" s="42"/>
      <c r="AW1565" s="42"/>
      <c r="AX1565" s="42"/>
      <c r="AY1565" s="42"/>
      <c r="AZ1565" s="42"/>
      <c r="BA1565" s="42"/>
    </row>
    <row r="1566" spans="1:53" s="42" customFormat="1" x14ac:dyDescent="0.25">
      <c r="A1566" s="23" t="s">
        <v>159</v>
      </c>
      <c r="B1566" s="50"/>
      <c r="C1566" s="115"/>
      <c r="D1566" s="31" t="s">
        <v>166</v>
      </c>
      <c r="E1566" s="43" t="str">
        <f t="shared" si="101"/>
        <v/>
      </c>
      <c r="F1566" s="33" t="str">
        <f t="shared" si="100"/>
        <v/>
      </c>
      <c r="G1566" s="43"/>
      <c r="H1566" s="45" t="s">
        <v>2642</v>
      </c>
      <c r="I1566" s="41" t="s">
        <v>2643</v>
      </c>
      <c r="J1566" s="40" t="s">
        <v>159</v>
      </c>
      <c r="K1566" s="43"/>
      <c r="L1566" s="43"/>
      <c r="M1566" s="140"/>
      <c r="N1566" s="113"/>
      <c r="O1566" s="113"/>
    </row>
    <row r="1567" spans="1:53" s="42" customFormat="1" x14ac:dyDescent="0.25">
      <c r="A1567" s="23" t="s">
        <v>159</v>
      </c>
      <c r="B1567" s="37" t="s">
        <v>2644</v>
      </c>
      <c r="C1567" s="115"/>
      <c r="D1567" s="31" t="s">
        <v>168</v>
      </c>
      <c r="E1567" s="43" t="str">
        <f t="shared" si="101"/>
        <v/>
      </c>
      <c r="F1567" s="33" t="str">
        <f t="shared" si="100"/>
        <v/>
      </c>
      <c r="G1567" s="43"/>
      <c r="H1567" s="46" t="s">
        <v>2645</v>
      </c>
      <c r="I1567" s="41"/>
      <c r="J1567" s="40" t="s">
        <v>159</v>
      </c>
      <c r="K1567" s="43"/>
      <c r="L1567" s="43"/>
      <c r="M1567" s="140"/>
      <c r="N1567" s="113"/>
      <c r="O1567" s="113"/>
      <c r="Q1567" s="24"/>
      <c r="R1567" s="24"/>
      <c r="S1567" s="24"/>
      <c r="T1567" s="24"/>
      <c r="U1567" s="24"/>
      <c r="V1567" s="24"/>
      <c r="W1567" s="24"/>
      <c r="X1567" s="24"/>
      <c r="Y1567" s="24"/>
      <c r="Z1567" s="24"/>
      <c r="AA1567" s="24"/>
      <c r="AB1567" s="24"/>
      <c r="AC1567" s="24"/>
      <c r="AD1567" s="24"/>
      <c r="AE1567" s="24"/>
      <c r="AF1567" s="24"/>
      <c r="AG1567" s="24"/>
      <c r="AH1567" s="24"/>
      <c r="AI1567" s="24"/>
      <c r="AJ1567" s="24"/>
      <c r="AK1567" s="24"/>
      <c r="AL1567" s="24"/>
      <c r="AM1567" s="24"/>
      <c r="AN1567" s="24"/>
      <c r="AO1567" s="24"/>
      <c r="AP1567" s="24"/>
      <c r="AQ1567" s="24"/>
      <c r="AR1567" s="24"/>
      <c r="AS1567" s="24"/>
      <c r="AT1567" s="24"/>
      <c r="AU1567" s="24"/>
      <c r="AV1567" s="24"/>
      <c r="AW1567" s="24"/>
      <c r="AX1567" s="24"/>
      <c r="AY1567" s="24"/>
      <c r="AZ1567" s="24"/>
      <c r="BA1567" s="24"/>
    </row>
    <row r="1568" spans="1:53" x14ac:dyDescent="0.25">
      <c r="A1568" s="29" t="s">
        <v>159</v>
      </c>
      <c r="B1568" s="38" t="s">
        <v>740</v>
      </c>
      <c r="D1568" s="31"/>
      <c r="E1568" s="43" t="str">
        <f t="shared" si="101"/>
        <v/>
      </c>
      <c r="F1568" s="33" t="str">
        <f t="shared" si="100"/>
        <v/>
      </c>
      <c r="G1568" s="43"/>
      <c r="H1568" s="55" t="s">
        <v>241</v>
      </c>
      <c r="I1568" s="35" t="s">
        <v>242</v>
      </c>
      <c r="J1568" s="114" t="s">
        <v>159</v>
      </c>
      <c r="K1568" s="43"/>
      <c r="L1568" s="43"/>
      <c r="M1568" s="140"/>
      <c r="O1568" s="113"/>
    </row>
    <row r="1569" spans="1:15" x14ac:dyDescent="0.25">
      <c r="A1569" s="23" t="s">
        <v>73</v>
      </c>
      <c r="B1569" s="38" t="s">
        <v>2361</v>
      </c>
      <c r="D1569" s="31" t="s">
        <v>243</v>
      </c>
      <c r="E1569" s="43" t="str">
        <f t="shared" si="101"/>
        <v/>
      </c>
      <c r="F1569" s="33" t="str">
        <f t="shared" si="100"/>
        <v/>
      </c>
      <c r="G1569" s="43"/>
      <c r="H1569" s="55" t="s">
        <v>244</v>
      </c>
      <c r="I1569" s="35" t="s">
        <v>245</v>
      </c>
      <c r="J1569" s="114" t="s">
        <v>159</v>
      </c>
      <c r="K1569" s="43"/>
      <c r="L1569" s="43"/>
      <c r="M1569" s="140"/>
      <c r="O1569" s="113"/>
    </row>
    <row r="1570" spans="1:15" x14ac:dyDescent="0.25">
      <c r="A1570" s="29" t="s">
        <v>2646</v>
      </c>
      <c r="B1570" s="28" t="s">
        <v>2647</v>
      </c>
      <c r="C1570" s="1">
        <v>1737</v>
      </c>
      <c r="D1570" s="48" t="s">
        <v>172</v>
      </c>
      <c r="E1570" s="43">
        <f t="shared" si="101"/>
        <v>1621</v>
      </c>
      <c r="F1570" s="33">
        <f t="shared" si="100"/>
        <v>1158</v>
      </c>
      <c r="G1570" s="43"/>
      <c r="H1570" s="33">
        <v>1436</v>
      </c>
      <c r="I1570" s="35">
        <v>6.12</v>
      </c>
      <c r="J1570" s="33">
        <v>1737</v>
      </c>
      <c r="K1570" s="43">
        <f t="shared" ref="K1570:K1596" si="103">H1570/1.24</f>
        <v>1158</v>
      </c>
      <c r="L1570" s="43"/>
      <c r="M1570" s="140"/>
      <c r="O1570" s="113"/>
    </row>
    <row r="1571" spans="1:15" x14ac:dyDescent="0.25">
      <c r="A1571" s="29" t="s">
        <v>2648</v>
      </c>
      <c r="B1571" s="28" t="s">
        <v>2649</v>
      </c>
      <c r="C1571" s="1">
        <v>2326</v>
      </c>
      <c r="D1571" s="48" t="s">
        <v>172</v>
      </c>
      <c r="E1571" s="43">
        <f t="shared" si="101"/>
        <v>2171</v>
      </c>
      <c r="F1571" s="33">
        <f t="shared" si="100"/>
        <v>1551</v>
      </c>
      <c r="G1571" s="43"/>
      <c r="H1571" s="33">
        <v>1923</v>
      </c>
      <c r="I1571" s="35">
        <v>8.26</v>
      </c>
      <c r="J1571" s="33">
        <v>2326</v>
      </c>
      <c r="K1571" s="43">
        <f t="shared" si="103"/>
        <v>1551</v>
      </c>
      <c r="L1571" s="43"/>
      <c r="M1571" s="140"/>
      <c r="O1571" s="113"/>
    </row>
    <row r="1572" spans="1:15" x14ac:dyDescent="0.25">
      <c r="A1572" s="29" t="s">
        <v>2650</v>
      </c>
      <c r="B1572" s="28" t="s">
        <v>2651</v>
      </c>
      <c r="C1572" s="1">
        <v>2116</v>
      </c>
      <c r="D1572" s="48" t="s">
        <v>172</v>
      </c>
      <c r="E1572" s="43">
        <f t="shared" si="101"/>
        <v>1975</v>
      </c>
      <c r="F1572" s="33">
        <f t="shared" si="100"/>
        <v>1411</v>
      </c>
      <c r="G1572" s="43"/>
      <c r="H1572" s="33">
        <v>1750</v>
      </c>
      <c r="I1572" s="35">
        <v>8.3000000000000007</v>
      </c>
      <c r="J1572" s="33">
        <v>2117</v>
      </c>
      <c r="K1572" s="43">
        <f t="shared" si="103"/>
        <v>1411</v>
      </c>
      <c r="L1572" s="43"/>
      <c r="M1572" s="140"/>
      <c r="O1572" s="113"/>
    </row>
    <row r="1573" spans="1:15" x14ac:dyDescent="0.25">
      <c r="A1573" s="29" t="s">
        <v>2652</v>
      </c>
      <c r="B1573" s="28" t="s">
        <v>2653</v>
      </c>
      <c r="C1573" s="1">
        <v>3160</v>
      </c>
      <c r="D1573" s="48" t="s">
        <v>172</v>
      </c>
      <c r="E1573" s="43">
        <f t="shared" si="101"/>
        <v>2950</v>
      </c>
      <c r="F1573" s="33">
        <f t="shared" si="100"/>
        <v>2107</v>
      </c>
      <c r="G1573" s="43"/>
      <c r="H1573" s="33">
        <v>2613</v>
      </c>
      <c r="I1573" s="35">
        <v>10.6</v>
      </c>
      <c r="J1573" s="33">
        <v>3161</v>
      </c>
      <c r="K1573" s="43">
        <f t="shared" si="103"/>
        <v>2107</v>
      </c>
      <c r="L1573" s="43"/>
      <c r="M1573" s="140"/>
      <c r="O1573" s="113"/>
    </row>
    <row r="1574" spans="1:15" x14ac:dyDescent="0.25">
      <c r="A1574" s="29" t="s">
        <v>2654</v>
      </c>
      <c r="B1574" s="28" t="s">
        <v>2655</v>
      </c>
      <c r="C1574" s="1">
        <v>3287</v>
      </c>
      <c r="D1574" s="48" t="s">
        <v>172</v>
      </c>
      <c r="E1574" s="43">
        <f t="shared" si="101"/>
        <v>3069</v>
      </c>
      <c r="F1574" s="33">
        <f t="shared" si="100"/>
        <v>2192</v>
      </c>
      <c r="G1574" s="43"/>
      <c r="H1574" s="33">
        <v>2718</v>
      </c>
      <c r="I1574" s="35">
        <v>10.6</v>
      </c>
      <c r="J1574" s="33">
        <v>3288</v>
      </c>
      <c r="K1574" s="43">
        <f t="shared" si="103"/>
        <v>2192</v>
      </c>
      <c r="L1574" s="43"/>
      <c r="M1574" s="140"/>
      <c r="O1574" s="113"/>
    </row>
    <row r="1575" spans="1:15" x14ac:dyDescent="0.25">
      <c r="A1575" s="29" t="s">
        <v>2656</v>
      </c>
      <c r="B1575" s="28" t="s">
        <v>2657</v>
      </c>
      <c r="C1575" s="1">
        <v>2695</v>
      </c>
      <c r="D1575" s="48" t="s">
        <v>172</v>
      </c>
      <c r="E1575" s="43">
        <f t="shared" si="101"/>
        <v>2516</v>
      </c>
      <c r="F1575" s="33">
        <f t="shared" si="100"/>
        <v>1797</v>
      </c>
      <c r="G1575" s="43"/>
      <c r="H1575" s="33">
        <v>2228</v>
      </c>
      <c r="I1575" s="35">
        <v>10.7</v>
      </c>
      <c r="J1575" s="33">
        <v>2695</v>
      </c>
      <c r="K1575" s="43">
        <f t="shared" si="103"/>
        <v>1797</v>
      </c>
      <c r="L1575" s="43"/>
      <c r="M1575" s="140"/>
      <c r="O1575" s="113"/>
    </row>
    <row r="1576" spans="1:15" x14ac:dyDescent="0.25">
      <c r="A1576" s="29" t="s">
        <v>2658</v>
      </c>
      <c r="B1576" s="28" t="s">
        <v>2659</v>
      </c>
      <c r="C1576" s="1">
        <v>4206</v>
      </c>
      <c r="D1576" s="48" t="s">
        <v>172</v>
      </c>
      <c r="E1576" s="43">
        <f t="shared" si="101"/>
        <v>3926</v>
      </c>
      <c r="F1576" s="33">
        <f t="shared" si="100"/>
        <v>2804</v>
      </c>
      <c r="G1576" s="43"/>
      <c r="H1576" s="33">
        <v>3477</v>
      </c>
      <c r="I1576" s="35">
        <v>10.6</v>
      </c>
      <c r="J1576" s="33">
        <v>4206</v>
      </c>
      <c r="K1576" s="43">
        <f t="shared" si="103"/>
        <v>2804</v>
      </c>
      <c r="L1576" s="43"/>
      <c r="M1576" s="140"/>
      <c r="O1576" s="113"/>
    </row>
    <row r="1577" spans="1:15" x14ac:dyDescent="0.25">
      <c r="A1577" s="29" t="s">
        <v>2660</v>
      </c>
      <c r="B1577" s="28" t="s">
        <v>2661</v>
      </c>
      <c r="C1577" s="1">
        <f>3654*2</f>
        <v>7308</v>
      </c>
      <c r="D1577" s="48" t="s">
        <v>172</v>
      </c>
      <c r="E1577" s="43">
        <f t="shared" si="101"/>
        <v>3410</v>
      </c>
      <c r="F1577" s="33">
        <f t="shared" si="100"/>
        <v>2436</v>
      </c>
      <c r="G1577" s="43"/>
      <c r="H1577" s="33">
        <v>3021</v>
      </c>
      <c r="I1577" s="35">
        <v>13.2</v>
      </c>
      <c r="J1577" s="33">
        <v>3654</v>
      </c>
      <c r="K1577" s="43">
        <f t="shared" si="103"/>
        <v>2436</v>
      </c>
      <c r="L1577" s="43"/>
      <c r="M1577" s="140"/>
      <c r="O1577" s="113"/>
    </row>
    <row r="1578" spans="1:15" x14ac:dyDescent="0.25">
      <c r="A1578" s="29" t="s">
        <v>2662</v>
      </c>
      <c r="B1578" s="28" t="s">
        <v>2663</v>
      </c>
      <c r="C1578" s="1">
        <f>3562*2</f>
        <v>7124</v>
      </c>
      <c r="D1578" s="48" t="s">
        <v>172</v>
      </c>
      <c r="E1578" s="43">
        <f t="shared" si="101"/>
        <v>3325</v>
      </c>
      <c r="F1578" s="33">
        <f t="shared" si="100"/>
        <v>2375</v>
      </c>
      <c r="G1578" s="43"/>
      <c r="H1578" s="33">
        <v>2945</v>
      </c>
      <c r="I1578" s="35">
        <v>13.2</v>
      </c>
      <c r="J1578" s="33">
        <v>3563</v>
      </c>
      <c r="K1578" s="43">
        <f t="shared" si="103"/>
        <v>2375</v>
      </c>
      <c r="L1578" s="43"/>
      <c r="M1578" s="140"/>
      <c r="O1578" s="113"/>
    </row>
    <row r="1579" spans="1:15" x14ac:dyDescent="0.25">
      <c r="A1579" s="29" t="s">
        <v>2664</v>
      </c>
      <c r="B1579" s="28" t="s">
        <v>2665</v>
      </c>
      <c r="C1579" s="1">
        <v>4643</v>
      </c>
      <c r="D1579" s="48" t="s">
        <v>172</v>
      </c>
      <c r="E1579" s="43">
        <f t="shared" si="101"/>
        <v>4334</v>
      </c>
      <c r="F1579" s="33">
        <f t="shared" si="100"/>
        <v>3096</v>
      </c>
      <c r="G1579" s="43"/>
      <c r="H1579" s="33">
        <v>3839</v>
      </c>
      <c r="I1579" s="35">
        <v>16.100000000000001</v>
      </c>
      <c r="J1579" s="33">
        <v>4644</v>
      </c>
      <c r="K1579" s="43">
        <f t="shared" si="103"/>
        <v>3096</v>
      </c>
      <c r="L1579" s="43"/>
      <c r="M1579" s="140"/>
      <c r="O1579" s="113"/>
    </row>
    <row r="1580" spans="1:15" x14ac:dyDescent="0.25">
      <c r="A1580" s="29" t="s">
        <v>2666</v>
      </c>
      <c r="B1580" s="28" t="s">
        <v>2667</v>
      </c>
      <c r="C1580" s="1">
        <v>4029</v>
      </c>
      <c r="D1580" s="48" t="s">
        <v>172</v>
      </c>
      <c r="E1580" s="43">
        <f t="shared" si="101"/>
        <v>3760</v>
      </c>
      <c r="F1580" s="33">
        <f t="shared" si="100"/>
        <v>2686</v>
      </c>
      <c r="G1580" s="43"/>
      <c r="H1580" s="33">
        <v>3331</v>
      </c>
      <c r="I1580" s="35">
        <v>16.2</v>
      </c>
      <c r="J1580" s="33">
        <v>4029</v>
      </c>
      <c r="K1580" s="43">
        <f t="shared" si="103"/>
        <v>2686</v>
      </c>
      <c r="L1580" s="43"/>
      <c r="M1580" s="140"/>
      <c r="O1580" s="113"/>
    </row>
    <row r="1581" spans="1:15" x14ac:dyDescent="0.25">
      <c r="A1581" s="29" t="s">
        <v>2668</v>
      </c>
      <c r="B1581" s="28" t="s">
        <v>2669</v>
      </c>
      <c r="C1581" s="1">
        <v>5320</v>
      </c>
      <c r="D1581" s="48" t="s">
        <v>172</v>
      </c>
      <c r="E1581" s="43">
        <f t="shared" si="101"/>
        <v>4966</v>
      </c>
      <c r="F1581" s="33">
        <f t="shared" si="100"/>
        <v>3547</v>
      </c>
      <c r="G1581" s="43"/>
      <c r="H1581" s="33">
        <v>4398</v>
      </c>
      <c r="I1581" s="35">
        <v>19.2</v>
      </c>
      <c r="J1581" s="33">
        <v>5320</v>
      </c>
      <c r="K1581" s="43">
        <f t="shared" si="103"/>
        <v>3547</v>
      </c>
      <c r="L1581" s="43"/>
      <c r="M1581" s="140"/>
      <c r="O1581" s="113"/>
    </row>
    <row r="1582" spans="1:15" x14ac:dyDescent="0.25">
      <c r="A1582" s="29" t="s">
        <v>2670</v>
      </c>
      <c r="B1582" s="28" t="s">
        <v>2671</v>
      </c>
      <c r="C1582" s="1">
        <v>5143</v>
      </c>
      <c r="D1582" s="48" t="s">
        <v>172</v>
      </c>
      <c r="E1582" s="43">
        <f t="shared" si="101"/>
        <v>4801</v>
      </c>
      <c r="F1582" s="33">
        <f t="shared" si="100"/>
        <v>3429</v>
      </c>
      <c r="G1582" s="43"/>
      <c r="H1582" s="33">
        <v>4252</v>
      </c>
      <c r="I1582" s="35">
        <v>19.3</v>
      </c>
      <c r="J1582" s="33">
        <v>5144</v>
      </c>
      <c r="K1582" s="43">
        <f t="shared" si="103"/>
        <v>3429</v>
      </c>
      <c r="L1582" s="43"/>
      <c r="M1582" s="140"/>
      <c r="O1582" s="113"/>
    </row>
    <row r="1583" spans="1:15" x14ac:dyDescent="0.25">
      <c r="A1583" s="29" t="s">
        <v>2672</v>
      </c>
      <c r="B1583" s="28" t="s">
        <v>2673</v>
      </c>
      <c r="C1583" s="1">
        <v>6193</v>
      </c>
      <c r="D1583" s="48" t="s">
        <v>172</v>
      </c>
      <c r="E1583" s="43">
        <f t="shared" si="101"/>
        <v>5781</v>
      </c>
      <c r="F1583" s="33">
        <f t="shared" si="100"/>
        <v>4129</v>
      </c>
      <c r="G1583" s="43"/>
      <c r="H1583" s="33">
        <v>5120</v>
      </c>
      <c r="I1583" s="35">
        <v>22.8</v>
      </c>
      <c r="J1583" s="33">
        <v>6194</v>
      </c>
      <c r="K1583" s="43">
        <f t="shared" si="103"/>
        <v>4129</v>
      </c>
      <c r="L1583" s="43"/>
      <c r="M1583" s="140"/>
      <c r="O1583" s="113"/>
    </row>
    <row r="1584" spans="1:15" x14ac:dyDescent="0.25">
      <c r="A1584" s="29" t="s">
        <v>2674</v>
      </c>
      <c r="B1584" s="28" t="s">
        <v>2675</v>
      </c>
      <c r="C1584" s="1">
        <v>5793</v>
      </c>
      <c r="D1584" s="48" t="s">
        <v>172</v>
      </c>
      <c r="E1584" s="43">
        <f t="shared" si="101"/>
        <v>5407</v>
      </c>
      <c r="F1584" s="33">
        <f t="shared" si="100"/>
        <v>3862</v>
      </c>
      <c r="G1584" s="43"/>
      <c r="H1584" s="33">
        <v>4789</v>
      </c>
      <c r="I1584" s="35">
        <v>23</v>
      </c>
      <c r="J1584" s="33">
        <v>5793</v>
      </c>
      <c r="K1584" s="43">
        <f t="shared" si="103"/>
        <v>3862</v>
      </c>
      <c r="L1584" s="43"/>
      <c r="M1584" s="140"/>
      <c r="O1584" s="113"/>
    </row>
    <row r="1585" spans="1:15" x14ac:dyDescent="0.25">
      <c r="A1585" s="29" t="s">
        <v>2676</v>
      </c>
      <c r="B1585" s="28" t="s">
        <v>2677</v>
      </c>
      <c r="C1585" s="1">
        <v>7745</v>
      </c>
      <c r="D1585" s="48" t="s">
        <v>172</v>
      </c>
      <c r="E1585" s="43">
        <f t="shared" si="101"/>
        <v>7230</v>
      </c>
      <c r="F1585" s="33">
        <f t="shared" si="100"/>
        <v>5164</v>
      </c>
      <c r="G1585" s="43"/>
      <c r="H1585" s="33">
        <v>6403</v>
      </c>
      <c r="I1585" s="35">
        <v>26.7</v>
      </c>
      <c r="J1585" s="33">
        <v>7746</v>
      </c>
      <c r="K1585" s="43">
        <f t="shared" si="103"/>
        <v>5164</v>
      </c>
      <c r="L1585" s="43"/>
      <c r="M1585" s="140"/>
      <c r="O1585" s="113"/>
    </row>
    <row r="1586" spans="1:15" x14ac:dyDescent="0.25">
      <c r="A1586" s="29" t="s">
        <v>2678</v>
      </c>
      <c r="B1586" s="28" t="s">
        <v>2679</v>
      </c>
      <c r="C1586" s="1">
        <v>7236</v>
      </c>
      <c r="D1586" s="48" t="s">
        <v>172</v>
      </c>
      <c r="E1586" s="43">
        <f t="shared" si="101"/>
        <v>6754</v>
      </c>
      <c r="F1586" s="33">
        <f t="shared" si="100"/>
        <v>4824</v>
      </c>
      <c r="G1586" s="43"/>
      <c r="H1586" s="33">
        <v>5982</v>
      </c>
      <c r="I1586" s="35">
        <v>26.9</v>
      </c>
      <c r="J1586" s="33">
        <v>7236</v>
      </c>
      <c r="K1586" s="43">
        <f t="shared" si="103"/>
        <v>4824</v>
      </c>
      <c r="L1586" s="43"/>
      <c r="M1586" s="140"/>
      <c r="O1586" s="113"/>
    </row>
    <row r="1587" spans="1:15" x14ac:dyDescent="0.25">
      <c r="A1587" s="29" t="s">
        <v>2680</v>
      </c>
      <c r="B1587" s="28" t="s">
        <v>2681</v>
      </c>
      <c r="C1587" s="1">
        <v>8550</v>
      </c>
      <c r="D1587" s="48" t="s">
        <v>172</v>
      </c>
      <c r="E1587" s="43">
        <f t="shared" si="101"/>
        <v>7980</v>
      </c>
      <c r="F1587" s="33">
        <f t="shared" si="100"/>
        <v>5700</v>
      </c>
      <c r="G1587" s="43"/>
      <c r="H1587" s="33">
        <v>7068</v>
      </c>
      <c r="I1587" s="35">
        <v>31.3</v>
      </c>
      <c r="J1587" s="33">
        <v>8550</v>
      </c>
      <c r="K1587" s="43">
        <f t="shared" si="103"/>
        <v>5700</v>
      </c>
      <c r="L1587" s="43"/>
      <c r="M1587" s="140"/>
      <c r="O1587" s="113"/>
    </row>
    <row r="1588" spans="1:15" x14ac:dyDescent="0.25">
      <c r="A1588" s="29" t="s">
        <v>2682</v>
      </c>
      <c r="B1588" s="28" t="s">
        <v>2683</v>
      </c>
      <c r="C1588" s="1">
        <v>7350</v>
      </c>
      <c r="D1588" s="48" t="s">
        <v>172</v>
      </c>
      <c r="E1588" s="43">
        <f t="shared" si="101"/>
        <v>6860</v>
      </c>
      <c r="F1588" s="33">
        <f t="shared" si="100"/>
        <v>4900</v>
      </c>
      <c r="G1588" s="43"/>
      <c r="H1588" s="33">
        <v>6076</v>
      </c>
      <c r="I1588" s="35">
        <v>31.5</v>
      </c>
      <c r="J1588" s="33">
        <v>7350</v>
      </c>
      <c r="K1588" s="43">
        <f t="shared" si="103"/>
        <v>4900</v>
      </c>
      <c r="L1588" s="43"/>
      <c r="M1588" s="140"/>
      <c r="O1588" s="113"/>
    </row>
    <row r="1589" spans="1:15" x14ac:dyDescent="0.25">
      <c r="A1589" s="29" t="s">
        <v>2684</v>
      </c>
      <c r="B1589" s="28" t="s">
        <v>2685</v>
      </c>
      <c r="C1589" s="1">
        <v>10395</v>
      </c>
      <c r="D1589" s="48" t="s">
        <v>172</v>
      </c>
      <c r="E1589" s="43">
        <f t="shared" si="101"/>
        <v>9703</v>
      </c>
      <c r="F1589" s="33">
        <f t="shared" si="100"/>
        <v>6931</v>
      </c>
      <c r="G1589" s="43"/>
      <c r="H1589" s="33">
        <v>8594</v>
      </c>
      <c r="I1589" s="35">
        <v>36.799999999999997</v>
      </c>
      <c r="J1589" s="33">
        <v>10396</v>
      </c>
      <c r="K1589" s="43">
        <f t="shared" si="103"/>
        <v>6931</v>
      </c>
      <c r="L1589" s="43"/>
      <c r="M1589" s="140"/>
      <c r="O1589" s="113"/>
    </row>
    <row r="1590" spans="1:15" x14ac:dyDescent="0.25">
      <c r="A1590" s="29" t="s">
        <v>2686</v>
      </c>
      <c r="B1590" s="28" t="s">
        <v>2687</v>
      </c>
      <c r="C1590" s="1">
        <v>12134</v>
      </c>
      <c r="D1590" s="48" t="s">
        <v>172</v>
      </c>
      <c r="E1590" s="43">
        <f t="shared" si="101"/>
        <v>11326</v>
      </c>
      <c r="F1590" s="33">
        <f t="shared" si="100"/>
        <v>8090</v>
      </c>
      <c r="G1590" s="43"/>
      <c r="H1590" s="33">
        <v>10031</v>
      </c>
      <c r="I1590" s="35">
        <v>36.799999999999997</v>
      </c>
      <c r="J1590" s="33">
        <v>12134</v>
      </c>
      <c r="K1590" s="43">
        <f t="shared" si="103"/>
        <v>8090</v>
      </c>
      <c r="L1590" s="43"/>
      <c r="M1590" s="140"/>
      <c r="O1590" s="113"/>
    </row>
    <row r="1591" spans="1:15" x14ac:dyDescent="0.25">
      <c r="A1591" s="29" t="s">
        <v>2688</v>
      </c>
      <c r="B1591" s="28" t="s">
        <v>2689</v>
      </c>
      <c r="C1591" s="1">
        <v>12945</v>
      </c>
      <c r="D1591" s="48" t="s">
        <v>172</v>
      </c>
      <c r="E1591" s="43">
        <f t="shared" si="101"/>
        <v>12083</v>
      </c>
      <c r="F1591" s="33">
        <f t="shared" si="100"/>
        <v>8631</v>
      </c>
      <c r="G1591" s="43"/>
      <c r="H1591" s="33">
        <v>10702</v>
      </c>
      <c r="I1591" s="35">
        <v>43</v>
      </c>
      <c r="J1591" s="33">
        <v>12946</v>
      </c>
      <c r="K1591" s="43">
        <f t="shared" si="103"/>
        <v>8631</v>
      </c>
      <c r="L1591" s="43"/>
      <c r="M1591" s="140"/>
      <c r="O1591" s="113"/>
    </row>
    <row r="1592" spans="1:15" x14ac:dyDescent="0.25">
      <c r="A1592" s="29" t="s">
        <v>2690</v>
      </c>
      <c r="B1592" s="28" t="s">
        <v>2691</v>
      </c>
      <c r="C1592" s="1">
        <v>14790</v>
      </c>
      <c r="D1592" s="48" t="s">
        <v>172</v>
      </c>
      <c r="E1592" s="43">
        <f t="shared" si="101"/>
        <v>13804</v>
      </c>
      <c r="F1592" s="33">
        <f t="shared" si="100"/>
        <v>9860</v>
      </c>
      <c r="G1592" s="43"/>
      <c r="H1592" s="33">
        <v>12227</v>
      </c>
      <c r="I1592" s="35">
        <v>50.1</v>
      </c>
      <c r="J1592" s="33">
        <v>14791</v>
      </c>
      <c r="K1592" s="43">
        <f t="shared" si="103"/>
        <v>9860</v>
      </c>
      <c r="L1592" s="43"/>
      <c r="M1592" s="140"/>
      <c r="O1592" s="113"/>
    </row>
    <row r="1593" spans="1:15" x14ac:dyDescent="0.25">
      <c r="A1593" s="29" t="s">
        <v>2692</v>
      </c>
      <c r="B1593" s="28" t="s">
        <v>2693</v>
      </c>
      <c r="C1593" s="1">
        <v>18070</v>
      </c>
      <c r="D1593" s="48" t="s">
        <v>172</v>
      </c>
      <c r="E1593" s="43">
        <f t="shared" si="101"/>
        <v>16866</v>
      </c>
      <c r="F1593" s="33">
        <f t="shared" si="100"/>
        <v>12047</v>
      </c>
      <c r="G1593" s="43"/>
      <c r="H1593" s="33">
        <v>14938</v>
      </c>
      <c r="I1593" s="35">
        <v>58.6</v>
      </c>
      <c r="J1593" s="33">
        <v>18070</v>
      </c>
      <c r="K1593" s="43">
        <f t="shared" si="103"/>
        <v>12047</v>
      </c>
      <c r="L1593" s="43"/>
      <c r="M1593" s="140"/>
      <c r="O1593" s="113"/>
    </row>
    <row r="1594" spans="1:15" x14ac:dyDescent="0.25">
      <c r="A1594" s="29" t="s">
        <v>2694</v>
      </c>
      <c r="B1594" s="28" t="s">
        <v>2695</v>
      </c>
      <c r="C1594" s="1">
        <v>30521</v>
      </c>
      <c r="D1594" s="48" t="s">
        <v>172</v>
      </c>
      <c r="E1594" s="43">
        <f t="shared" si="101"/>
        <v>28487</v>
      </c>
      <c r="F1594" s="33">
        <f t="shared" si="100"/>
        <v>20348</v>
      </c>
      <c r="G1594" s="43"/>
      <c r="H1594" s="33">
        <v>25231</v>
      </c>
      <c r="I1594" s="35">
        <v>79.099999999999994</v>
      </c>
      <c r="J1594" s="33">
        <v>30521</v>
      </c>
      <c r="K1594" s="43">
        <f t="shared" si="103"/>
        <v>20348</v>
      </c>
      <c r="L1594" s="43"/>
      <c r="M1594" s="140"/>
      <c r="O1594" s="113"/>
    </row>
    <row r="1595" spans="1:15" x14ac:dyDescent="0.25">
      <c r="A1595" s="29" t="s">
        <v>2694</v>
      </c>
      <c r="B1595" s="28" t="s">
        <v>2695</v>
      </c>
      <c r="C1595" s="1">
        <v>30521</v>
      </c>
      <c r="D1595" s="48" t="s">
        <v>172</v>
      </c>
      <c r="E1595" s="43">
        <f t="shared" si="101"/>
        <v>28487</v>
      </c>
      <c r="F1595" s="33">
        <f t="shared" si="100"/>
        <v>20348</v>
      </c>
      <c r="G1595" s="43"/>
      <c r="H1595" s="33">
        <v>25231</v>
      </c>
      <c r="I1595" s="35">
        <v>79.099999999999994</v>
      </c>
      <c r="J1595" s="33">
        <v>30521</v>
      </c>
      <c r="K1595" s="43">
        <f t="shared" si="103"/>
        <v>20348</v>
      </c>
      <c r="L1595" s="43"/>
      <c r="M1595" s="140"/>
      <c r="O1595" s="113"/>
    </row>
    <row r="1596" spans="1:15" x14ac:dyDescent="0.25">
      <c r="A1596" s="29" t="s">
        <v>2696</v>
      </c>
      <c r="B1596" s="28" t="s">
        <v>2697</v>
      </c>
      <c r="C1596" s="1">
        <v>51389</v>
      </c>
      <c r="D1596" s="48" t="s">
        <v>172</v>
      </c>
      <c r="E1596" s="43">
        <f t="shared" si="101"/>
        <v>47964</v>
      </c>
      <c r="F1596" s="33">
        <f t="shared" si="100"/>
        <v>34260</v>
      </c>
      <c r="G1596" s="43"/>
      <c r="H1596" s="33">
        <v>42482</v>
      </c>
      <c r="I1596" s="35">
        <v>124.4</v>
      </c>
      <c r="J1596" s="33">
        <v>51390</v>
      </c>
      <c r="K1596" s="43">
        <f t="shared" si="103"/>
        <v>34260</v>
      </c>
      <c r="L1596" s="43"/>
      <c r="M1596" s="140"/>
      <c r="O1596" s="113"/>
    </row>
    <row r="1597" spans="1:15" x14ac:dyDescent="0.25">
      <c r="A1597" s="29" t="s">
        <v>159</v>
      </c>
      <c r="B1597" s="48"/>
      <c r="E1597" s="43" t="str">
        <f t="shared" si="101"/>
        <v/>
      </c>
      <c r="F1597" s="33" t="str">
        <f t="shared" si="100"/>
        <v/>
      </c>
      <c r="G1597" s="43"/>
      <c r="H1597" s="56"/>
      <c r="J1597" s="114" t="s">
        <v>159</v>
      </c>
      <c r="K1597" s="43"/>
      <c r="L1597" s="43"/>
      <c r="M1597" s="140"/>
      <c r="O1597" s="113"/>
    </row>
    <row r="1598" spans="1:15" x14ac:dyDescent="0.25">
      <c r="A1598" s="29" t="s">
        <v>159</v>
      </c>
      <c r="B1598" s="48"/>
      <c r="D1598" s="31" t="s">
        <v>160</v>
      </c>
      <c r="E1598" s="43" t="str">
        <f t="shared" si="101"/>
        <v/>
      </c>
      <c r="F1598" s="33" t="str">
        <f t="shared" si="100"/>
        <v/>
      </c>
      <c r="G1598" s="43"/>
      <c r="H1598" s="62" t="s">
        <v>731</v>
      </c>
      <c r="I1598" s="35" t="s">
        <v>732</v>
      </c>
      <c r="J1598" s="114" t="s">
        <v>159</v>
      </c>
      <c r="K1598" s="43"/>
      <c r="L1598" s="43"/>
      <c r="M1598" s="140"/>
      <c r="O1598" s="113"/>
    </row>
    <row r="1599" spans="1:15" ht="15.75" thickBot="1" x14ac:dyDescent="0.3">
      <c r="A1599" s="29" t="s">
        <v>159</v>
      </c>
      <c r="B1599" s="48"/>
      <c r="D1599" s="31" t="s">
        <v>163</v>
      </c>
      <c r="E1599" s="43" t="str">
        <f t="shared" si="101"/>
        <v/>
      </c>
      <c r="F1599" s="33" t="str">
        <f t="shared" si="100"/>
        <v/>
      </c>
      <c r="G1599" s="43"/>
      <c r="H1599" s="58" t="s">
        <v>961</v>
      </c>
      <c r="I1599" s="35" t="s">
        <v>735</v>
      </c>
      <c r="J1599" s="114" t="s">
        <v>159</v>
      </c>
      <c r="K1599" s="43"/>
      <c r="L1599" s="43"/>
      <c r="M1599" s="140"/>
      <c r="O1599" s="113"/>
    </row>
    <row r="1600" spans="1:15" x14ac:dyDescent="0.25">
      <c r="A1600" s="29" t="s">
        <v>159</v>
      </c>
      <c r="B1600" s="50"/>
      <c r="D1600" s="31" t="s">
        <v>166</v>
      </c>
      <c r="E1600" s="43" t="str">
        <f t="shared" si="101"/>
        <v/>
      </c>
      <c r="F1600" s="33" t="str">
        <f t="shared" si="100"/>
        <v/>
      </c>
      <c r="G1600" s="43"/>
      <c r="H1600" s="45" t="s">
        <v>2642</v>
      </c>
      <c r="I1600" s="35" t="s">
        <v>2643</v>
      </c>
      <c r="J1600" s="114" t="s">
        <v>159</v>
      </c>
      <c r="K1600" s="43"/>
      <c r="L1600" s="43"/>
      <c r="M1600" s="140"/>
      <c r="O1600" s="113"/>
    </row>
    <row r="1601" spans="1:15" x14ac:dyDescent="0.25">
      <c r="A1601" s="29" t="s">
        <v>159</v>
      </c>
      <c r="B1601" s="37" t="s">
        <v>2698</v>
      </c>
      <c r="D1601" s="31" t="s">
        <v>168</v>
      </c>
      <c r="E1601" s="43" t="str">
        <f t="shared" si="101"/>
        <v/>
      </c>
      <c r="F1601" s="33" t="str">
        <f t="shared" si="100"/>
        <v/>
      </c>
      <c r="G1601" s="43"/>
      <c r="H1601" s="46" t="s">
        <v>2699</v>
      </c>
      <c r="J1601" s="114" t="s">
        <v>159</v>
      </c>
      <c r="K1601" s="43"/>
      <c r="L1601" s="43"/>
      <c r="M1601" s="140"/>
      <c r="O1601" s="113"/>
    </row>
    <row r="1602" spans="1:15" x14ac:dyDescent="0.25">
      <c r="A1602" s="29" t="s">
        <v>159</v>
      </c>
      <c r="B1602" s="38" t="s">
        <v>740</v>
      </c>
      <c r="D1602" s="31"/>
      <c r="E1602" s="43" t="str">
        <f t="shared" si="101"/>
        <v/>
      </c>
      <c r="F1602" s="33" t="str">
        <f t="shared" si="100"/>
        <v/>
      </c>
      <c r="G1602" s="43"/>
      <c r="H1602" s="55" t="s">
        <v>241</v>
      </c>
      <c r="I1602" s="35" t="s">
        <v>242</v>
      </c>
      <c r="J1602" s="114" t="s">
        <v>159</v>
      </c>
      <c r="K1602" s="43"/>
      <c r="L1602" s="43"/>
      <c r="M1602" s="140"/>
      <c r="O1602" s="113"/>
    </row>
    <row r="1603" spans="1:15" ht="15.75" thickBot="1" x14ac:dyDescent="0.3">
      <c r="A1603" s="23" t="s">
        <v>73</v>
      </c>
      <c r="B1603" s="59" t="s">
        <v>2361</v>
      </c>
      <c r="D1603" s="31" t="s">
        <v>243</v>
      </c>
      <c r="E1603" s="43" t="str">
        <f t="shared" si="101"/>
        <v/>
      </c>
      <c r="F1603" s="33" t="str">
        <f t="shared" si="100"/>
        <v/>
      </c>
      <c r="G1603" s="43"/>
      <c r="H1603" s="55" t="s">
        <v>244</v>
      </c>
      <c r="I1603" s="35" t="s">
        <v>245</v>
      </c>
      <c r="J1603" s="114" t="s">
        <v>159</v>
      </c>
      <c r="K1603" s="43"/>
      <c r="L1603" s="43"/>
      <c r="M1603" s="140"/>
      <c r="O1603" s="113"/>
    </row>
    <row r="1604" spans="1:15" x14ac:dyDescent="0.25">
      <c r="A1604" s="29" t="s">
        <v>2700</v>
      </c>
      <c r="B1604" s="28" t="s">
        <v>2701</v>
      </c>
      <c r="C1604" s="1">
        <v>5649</v>
      </c>
      <c r="D1604" s="48" t="s">
        <v>172</v>
      </c>
      <c r="E1604" s="43">
        <f t="shared" si="101"/>
        <v>5272</v>
      </c>
      <c r="F1604" s="33">
        <f t="shared" si="100"/>
        <v>3766</v>
      </c>
      <c r="G1604" s="43"/>
      <c r="H1604" s="33">
        <v>4670</v>
      </c>
      <c r="I1604" s="35">
        <v>20.8</v>
      </c>
      <c r="J1604" s="33">
        <v>5649</v>
      </c>
      <c r="K1604" s="43">
        <f t="shared" ref="K1604:K1629" si="104">H1604/1.24</f>
        <v>3766</v>
      </c>
      <c r="L1604" s="43"/>
      <c r="M1604" s="140"/>
      <c r="O1604" s="113"/>
    </row>
    <row r="1605" spans="1:15" x14ac:dyDescent="0.25">
      <c r="A1605" s="29" t="s">
        <v>2702</v>
      </c>
      <c r="B1605" s="28" t="s">
        <v>2703</v>
      </c>
      <c r="C1605" s="1">
        <v>5115</v>
      </c>
      <c r="D1605" s="48" t="s">
        <v>172</v>
      </c>
      <c r="E1605" s="43">
        <f t="shared" si="101"/>
        <v>4774</v>
      </c>
      <c r="F1605" s="33">
        <f t="shared" si="100"/>
        <v>3410</v>
      </c>
      <c r="G1605" s="43"/>
      <c r="H1605" s="33">
        <v>4229</v>
      </c>
      <c r="I1605" s="35">
        <v>20.8</v>
      </c>
      <c r="J1605" s="33">
        <v>5116</v>
      </c>
      <c r="K1605" s="43">
        <f t="shared" si="104"/>
        <v>3410</v>
      </c>
      <c r="L1605" s="43"/>
      <c r="M1605" s="140"/>
      <c r="O1605" s="113"/>
    </row>
    <row r="1606" spans="1:15" x14ac:dyDescent="0.25">
      <c r="A1606" s="29" t="s">
        <v>2704</v>
      </c>
      <c r="B1606" s="28" t="s">
        <v>2705</v>
      </c>
      <c r="C1606" s="1">
        <v>7266</v>
      </c>
      <c r="D1606" s="48" t="s">
        <v>172</v>
      </c>
      <c r="E1606" s="43">
        <f t="shared" si="101"/>
        <v>6782</v>
      </c>
      <c r="F1606" s="33">
        <f t="shared" si="100"/>
        <v>4844</v>
      </c>
      <c r="G1606" s="43"/>
      <c r="H1606" s="33">
        <v>6007</v>
      </c>
      <c r="I1606" s="35">
        <v>27.2</v>
      </c>
      <c r="J1606" s="33">
        <v>7267</v>
      </c>
      <c r="K1606" s="43">
        <f t="shared" si="104"/>
        <v>4844</v>
      </c>
      <c r="L1606" s="43"/>
      <c r="M1606" s="140"/>
      <c r="O1606" s="113"/>
    </row>
    <row r="1607" spans="1:15" x14ac:dyDescent="0.25">
      <c r="A1607" s="29" t="s">
        <v>2706</v>
      </c>
      <c r="B1607" s="28" t="s">
        <v>2707</v>
      </c>
      <c r="C1607" s="1">
        <v>7258</v>
      </c>
      <c r="D1607" s="48" t="s">
        <v>172</v>
      </c>
      <c r="E1607" s="43">
        <f t="shared" si="101"/>
        <v>6775</v>
      </c>
      <c r="F1607" s="33">
        <f t="shared" si="100"/>
        <v>4839</v>
      </c>
      <c r="G1607" s="43"/>
      <c r="H1607" s="33">
        <v>6000</v>
      </c>
      <c r="I1607" s="35">
        <v>27.2</v>
      </c>
      <c r="J1607" s="33">
        <v>7258</v>
      </c>
      <c r="K1607" s="43">
        <f t="shared" si="104"/>
        <v>4839</v>
      </c>
      <c r="L1607" s="43"/>
      <c r="M1607" s="140"/>
      <c r="O1607" s="113"/>
    </row>
    <row r="1608" spans="1:15" x14ac:dyDescent="0.25">
      <c r="A1608" s="29" t="s">
        <v>2708</v>
      </c>
      <c r="B1608" s="28" t="s">
        <v>2709</v>
      </c>
      <c r="C1608" s="1">
        <v>10302</v>
      </c>
      <c r="D1608" s="48" t="s">
        <v>172</v>
      </c>
      <c r="E1608" s="43">
        <f t="shared" si="101"/>
        <v>9617</v>
      </c>
      <c r="F1608" s="33">
        <f t="shared" si="100"/>
        <v>6869</v>
      </c>
      <c r="G1608" s="43"/>
      <c r="H1608" s="33">
        <v>8517</v>
      </c>
      <c r="I1608" s="35">
        <v>34.5</v>
      </c>
      <c r="J1608" s="33">
        <v>10303</v>
      </c>
      <c r="K1608" s="43">
        <f t="shared" si="104"/>
        <v>6869</v>
      </c>
      <c r="L1608" s="43"/>
      <c r="M1608" s="140"/>
      <c r="O1608" s="113"/>
    </row>
    <row r="1609" spans="1:15" x14ac:dyDescent="0.25">
      <c r="A1609" s="29" t="s">
        <v>2710</v>
      </c>
      <c r="B1609" s="28" t="s">
        <v>2711</v>
      </c>
      <c r="C1609" s="1">
        <v>9677</v>
      </c>
      <c r="D1609" s="48" t="s">
        <v>172</v>
      </c>
      <c r="E1609" s="43">
        <f t="shared" si="101"/>
        <v>9033</v>
      </c>
      <c r="F1609" s="33">
        <f t="shared" ref="F1609:F1672" si="105">IF(K1609=0,"",K1609)</f>
        <v>6452</v>
      </c>
      <c r="G1609" s="43"/>
      <c r="H1609" s="33">
        <v>8000</v>
      </c>
      <c r="I1609" s="35">
        <v>34.5</v>
      </c>
      <c r="J1609" s="33">
        <v>9677</v>
      </c>
      <c r="K1609" s="43">
        <f t="shared" si="104"/>
        <v>6452</v>
      </c>
      <c r="L1609" s="43"/>
      <c r="M1609" s="140"/>
      <c r="O1609" s="113"/>
    </row>
    <row r="1610" spans="1:15" x14ac:dyDescent="0.25">
      <c r="A1610" s="29" t="s">
        <v>2712</v>
      </c>
      <c r="B1610" s="28" t="s">
        <v>2713</v>
      </c>
      <c r="C1610" s="1">
        <v>12752</v>
      </c>
      <c r="D1610" s="48" t="s">
        <v>172</v>
      </c>
      <c r="E1610" s="43">
        <f t="shared" ref="E1610:E1673" si="106">IF(K1610&lt;=0,"",K1610*E$2)</f>
        <v>11903</v>
      </c>
      <c r="F1610" s="33">
        <f t="shared" si="105"/>
        <v>8502</v>
      </c>
      <c r="G1610" s="43"/>
      <c r="H1610" s="33">
        <v>10542</v>
      </c>
      <c r="I1610" s="35">
        <v>43.7</v>
      </c>
      <c r="J1610" s="33">
        <v>12752</v>
      </c>
      <c r="K1610" s="43">
        <f t="shared" si="104"/>
        <v>8502</v>
      </c>
      <c r="L1610" s="43"/>
      <c r="M1610" s="140"/>
      <c r="O1610" s="113"/>
    </row>
    <row r="1611" spans="1:15" x14ac:dyDescent="0.25">
      <c r="A1611" s="29" t="s">
        <v>2714</v>
      </c>
      <c r="B1611" s="28" t="s">
        <v>2715</v>
      </c>
      <c r="C1611" s="1">
        <v>11625</v>
      </c>
      <c r="D1611" s="48" t="s">
        <v>172</v>
      </c>
      <c r="E1611" s="43">
        <f t="shared" si="106"/>
        <v>10850</v>
      </c>
      <c r="F1611" s="33">
        <f t="shared" si="105"/>
        <v>7750</v>
      </c>
      <c r="G1611" s="43"/>
      <c r="H1611" s="33">
        <v>9610</v>
      </c>
      <c r="I1611" s="35">
        <v>43.7</v>
      </c>
      <c r="J1611" s="33">
        <v>11625</v>
      </c>
      <c r="K1611" s="43">
        <f t="shared" si="104"/>
        <v>7750</v>
      </c>
      <c r="L1611" s="43"/>
      <c r="M1611" s="140"/>
      <c r="O1611" s="113"/>
    </row>
    <row r="1612" spans="1:15" x14ac:dyDescent="0.25">
      <c r="A1612" s="29" t="s">
        <v>2716</v>
      </c>
      <c r="B1612" s="28" t="s">
        <v>2717</v>
      </c>
      <c r="C1612" s="1">
        <v>14522</v>
      </c>
      <c r="D1612" s="48" t="s">
        <v>172</v>
      </c>
      <c r="E1612" s="43">
        <f t="shared" si="106"/>
        <v>13553</v>
      </c>
      <c r="F1612" s="33">
        <f t="shared" si="105"/>
        <v>9681</v>
      </c>
      <c r="G1612" s="43"/>
      <c r="H1612" s="33">
        <v>12005</v>
      </c>
      <c r="I1612" s="35">
        <v>52.3</v>
      </c>
      <c r="J1612" s="33">
        <v>14522</v>
      </c>
      <c r="K1612" s="43">
        <f t="shared" si="104"/>
        <v>9681</v>
      </c>
      <c r="L1612" s="43"/>
      <c r="M1612" s="140"/>
      <c r="O1612" s="113"/>
    </row>
    <row r="1613" spans="1:15" x14ac:dyDescent="0.25">
      <c r="A1613" s="29" t="s">
        <v>2718</v>
      </c>
      <c r="B1613" s="28" t="s">
        <v>2719</v>
      </c>
      <c r="C1613" s="1">
        <v>13278</v>
      </c>
      <c r="D1613" s="48" t="s">
        <v>172</v>
      </c>
      <c r="E1613" s="43">
        <f t="shared" si="106"/>
        <v>12393</v>
      </c>
      <c r="F1613" s="33">
        <f t="shared" si="105"/>
        <v>8852</v>
      </c>
      <c r="G1613" s="43"/>
      <c r="H1613" s="33">
        <v>10977</v>
      </c>
      <c r="I1613" s="35">
        <v>52.3</v>
      </c>
      <c r="J1613" s="33">
        <v>13279</v>
      </c>
      <c r="K1613" s="43">
        <f t="shared" si="104"/>
        <v>8852</v>
      </c>
      <c r="L1613" s="43"/>
      <c r="M1613" s="140"/>
      <c r="O1613" s="113"/>
    </row>
    <row r="1614" spans="1:15" x14ac:dyDescent="0.25">
      <c r="A1614" s="29" t="s">
        <v>2720</v>
      </c>
      <c r="B1614" s="28" t="s">
        <v>2721</v>
      </c>
      <c r="C1614" s="1">
        <v>14436</v>
      </c>
      <c r="D1614" s="48" t="s">
        <v>172</v>
      </c>
      <c r="E1614" s="43">
        <f t="shared" si="106"/>
        <v>13474</v>
      </c>
      <c r="F1614" s="33">
        <f t="shared" si="105"/>
        <v>9624</v>
      </c>
      <c r="G1614" s="43"/>
      <c r="H1614" s="33">
        <v>11934</v>
      </c>
      <c r="I1614" s="35">
        <v>52.3</v>
      </c>
      <c r="J1614" s="33">
        <v>14436</v>
      </c>
      <c r="K1614" s="43">
        <f t="shared" si="104"/>
        <v>9624</v>
      </c>
      <c r="L1614" s="43"/>
      <c r="M1614" s="140"/>
      <c r="O1614" s="113"/>
    </row>
    <row r="1615" spans="1:15" x14ac:dyDescent="0.25">
      <c r="A1615" s="29" t="s">
        <v>2722</v>
      </c>
      <c r="B1615" s="28" t="s">
        <v>2723</v>
      </c>
      <c r="C1615" s="1">
        <v>17246</v>
      </c>
      <c r="D1615" s="48" t="s">
        <v>172</v>
      </c>
      <c r="E1615" s="43">
        <f t="shared" si="106"/>
        <v>16097</v>
      </c>
      <c r="F1615" s="33">
        <f t="shared" si="105"/>
        <v>11498</v>
      </c>
      <c r="G1615" s="43"/>
      <c r="H1615" s="33">
        <v>14257</v>
      </c>
      <c r="I1615" s="35">
        <v>63</v>
      </c>
      <c r="J1615" s="33">
        <v>17246</v>
      </c>
      <c r="K1615" s="43">
        <f t="shared" si="104"/>
        <v>11498</v>
      </c>
      <c r="L1615" s="43"/>
      <c r="M1615" s="140"/>
      <c r="O1615" s="113"/>
    </row>
    <row r="1616" spans="1:15" x14ac:dyDescent="0.25">
      <c r="A1616" s="29" t="s">
        <v>2724</v>
      </c>
      <c r="B1616" s="28" t="s">
        <v>2725</v>
      </c>
      <c r="C1616" s="1">
        <v>16866</v>
      </c>
      <c r="D1616" s="48" t="s">
        <v>172</v>
      </c>
      <c r="E1616" s="43">
        <f t="shared" si="106"/>
        <v>15742</v>
      </c>
      <c r="F1616" s="33">
        <f t="shared" si="105"/>
        <v>11244</v>
      </c>
      <c r="G1616" s="43"/>
      <c r="H1616" s="33">
        <v>13943</v>
      </c>
      <c r="I1616" s="35">
        <v>63.012</v>
      </c>
      <c r="J1616" s="33">
        <v>16867</v>
      </c>
      <c r="K1616" s="43">
        <f t="shared" si="104"/>
        <v>11244</v>
      </c>
      <c r="L1616" s="43"/>
      <c r="M1616" s="140"/>
      <c r="O1616" s="113"/>
    </row>
    <row r="1617" spans="1:15" x14ac:dyDescent="0.25">
      <c r="A1617" s="29" t="s">
        <v>2726</v>
      </c>
      <c r="B1617" s="28" t="s">
        <v>2727</v>
      </c>
      <c r="C1617" s="1">
        <v>20177</v>
      </c>
      <c r="D1617" s="48" t="s">
        <v>172</v>
      </c>
      <c r="E1617" s="43">
        <f t="shared" si="106"/>
        <v>18833</v>
      </c>
      <c r="F1617" s="33">
        <f t="shared" si="105"/>
        <v>13452</v>
      </c>
      <c r="G1617" s="43"/>
      <c r="H1617" s="33">
        <v>16680</v>
      </c>
      <c r="I1617" s="35">
        <v>63</v>
      </c>
      <c r="J1617" s="33">
        <v>20177</v>
      </c>
      <c r="K1617" s="43">
        <f t="shared" si="104"/>
        <v>13452</v>
      </c>
      <c r="L1617" s="43"/>
      <c r="M1617" s="140"/>
      <c r="O1617" s="113"/>
    </row>
    <row r="1618" spans="1:15" x14ac:dyDescent="0.25">
      <c r="A1618" s="29" t="s">
        <v>2728</v>
      </c>
      <c r="B1618" s="28" t="s">
        <v>2729</v>
      </c>
      <c r="C1618" s="1">
        <v>19985</v>
      </c>
      <c r="D1618" s="48" t="s">
        <v>172</v>
      </c>
      <c r="E1618" s="43">
        <f t="shared" si="106"/>
        <v>18652</v>
      </c>
      <c r="F1618" s="33">
        <f t="shared" si="105"/>
        <v>13323</v>
      </c>
      <c r="G1618" s="43"/>
      <c r="H1618" s="33">
        <v>16521</v>
      </c>
      <c r="I1618" s="35">
        <v>73</v>
      </c>
      <c r="J1618" s="33">
        <v>19985</v>
      </c>
      <c r="K1618" s="43">
        <f t="shared" si="104"/>
        <v>13323</v>
      </c>
      <c r="L1618" s="43"/>
      <c r="M1618" s="140"/>
      <c r="O1618" s="113"/>
    </row>
    <row r="1619" spans="1:15" x14ac:dyDescent="0.25">
      <c r="A1619" s="29" t="s">
        <v>2730</v>
      </c>
      <c r="B1619" s="28" t="s">
        <v>2731</v>
      </c>
      <c r="C1619" s="1">
        <v>21649</v>
      </c>
      <c r="D1619" s="48" t="s">
        <v>172</v>
      </c>
      <c r="E1619" s="43">
        <f t="shared" si="106"/>
        <v>20206</v>
      </c>
      <c r="F1619" s="33">
        <f t="shared" si="105"/>
        <v>14433</v>
      </c>
      <c r="G1619" s="43"/>
      <c r="H1619" s="33">
        <v>17897</v>
      </c>
      <c r="I1619" s="35">
        <v>73</v>
      </c>
      <c r="J1619" s="33">
        <v>21650</v>
      </c>
      <c r="K1619" s="43">
        <f t="shared" si="104"/>
        <v>14433</v>
      </c>
      <c r="L1619" s="43"/>
      <c r="M1619" s="140"/>
      <c r="O1619" s="113"/>
    </row>
    <row r="1620" spans="1:15" x14ac:dyDescent="0.25">
      <c r="A1620" s="29" t="s">
        <v>2732</v>
      </c>
      <c r="B1620" s="28" t="s">
        <v>2733</v>
      </c>
      <c r="C1620" s="1">
        <v>24147</v>
      </c>
      <c r="D1620" s="48" t="s">
        <v>172</v>
      </c>
      <c r="E1620" s="43">
        <f t="shared" si="106"/>
        <v>22537</v>
      </c>
      <c r="F1620" s="33">
        <f t="shared" si="105"/>
        <v>16098</v>
      </c>
      <c r="G1620" s="43"/>
      <c r="H1620" s="33">
        <v>19962</v>
      </c>
      <c r="I1620" s="35">
        <v>85</v>
      </c>
      <c r="J1620" s="33">
        <v>24148</v>
      </c>
      <c r="K1620" s="43">
        <f t="shared" si="104"/>
        <v>16098</v>
      </c>
      <c r="L1620" s="43"/>
      <c r="M1620" s="140"/>
      <c r="O1620" s="113"/>
    </row>
    <row r="1621" spans="1:15" hidden="1" x14ac:dyDescent="0.25">
      <c r="A1621" s="29" t="s">
        <v>159</v>
      </c>
      <c r="B1621" s="28" t="e">
        <v>#N/A</v>
      </c>
      <c r="C1621" s="1" t="e">
        <v>#N/A</v>
      </c>
      <c r="D1621" s="48" t="s">
        <v>172</v>
      </c>
      <c r="E1621" s="43" t="e">
        <f t="shared" si="106"/>
        <v>#N/A</v>
      </c>
      <c r="F1621" s="33" t="e">
        <f t="shared" si="105"/>
        <v>#N/A</v>
      </c>
      <c r="G1621" s="43"/>
      <c r="H1621" s="33" t="e">
        <v>#N/A</v>
      </c>
      <c r="I1621" s="35" t="e">
        <v>#N/A</v>
      </c>
      <c r="J1621" s="33" t="e">
        <v>#N/A</v>
      </c>
      <c r="K1621" s="43" t="e">
        <f t="shared" si="104"/>
        <v>#N/A</v>
      </c>
      <c r="L1621" s="43"/>
      <c r="M1621" s="140"/>
      <c r="O1621" s="113"/>
    </row>
    <row r="1622" spans="1:15" x14ac:dyDescent="0.25">
      <c r="A1622" s="29" t="s">
        <v>2734</v>
      </c>
      <c r="B1622" s="28" t="s">
        <v>2735</v>
      </c>
      <c r="C1622" s="1">
        <v>27685</v>
      </c>
      <c r="D1622" s="48" t="s">
        <v>172</v>
      </c>
      <c r="E1622" s="43">
        <f t="shared" si="106"/>
        <v>25840</v>
      </c>
      <c r="F1622" s="33">
        <f t="shared" si="105"/>
        <v>18457</v>
      </c>
      <c r="G1622" s="43"/>
      <c r="H1622" s="33">
        <v>22887</v>
      </c>
      <c r="I1622" s="35">
        <v>85</v>
      </c>
      <c r="J1622" s="33">
        <v>27686</v>
      </c>
      <c r="K1622" s="43">
        <f t="shared" si="104"/>
        <v>18457</v>
      </c>
      <c r="L1622" s="43"/>
      <c r="M1622" s="140"/>
      <c r="O1622" s="113"/>
    </row>
    <row r="1623" spans="1:15" x14ac:dyDescent="0.25">
      <c r="A1623" s="29" t="s">
        <v>2736</v>
      </c>
      <c r="B1623" s="28" t="s">
        <v>2737</v>
      </c>
      <c r="C1623" s="1">
        <v>26700</v>
      </c>
      <c r="D1623" s="48" t="s">
        <v>172</v>
      </c>
      <c r="E1623" s="43">
        <f t="shared" si="106"/>
        <v>24920</v>
      </c>
      <c r="F1623" s="33">
        <f t="shared" si="105"/>
        <v>17800</v>
      </c>
      <c r="G1623" s="43"/>
      <c r="H1623" s="33">
        <v>22072</v>
      </c>
      <c r="I1623" s="35">
        <v>95.45</v>
      </c>
      <c r="J1623" s="33">
        <v>26700</v>
      </c>
      <c r="K1623" s="43">
        <f t="shared" si="104"/>
        <v>17800</v>
      </c>
      <c r="L1623" s="43"/>
      <c r="M1623" s="140"/>
      <c r="O1623" s="113"/>
    </row>
    <row r="1624" spans="1:15" x14ac:dyDescent="0.25">
      <c r="A1624" s="29" t="s">
        <v>2738</v>
      </c>
      <c r="B1624" s="28" t="s">
        <v>2739</v>
      </c>
      <c r="C1624" s="1">
        <v>27462</v>
      </c>
      <c r="D1624" s="48" t="s">
        <v>172</v>
      </c>
      <c r="E1624" s="43">
        <f t="shared" si="106"/>
        <v>25631</v>
      </c>
      <c r="F1624" s="33">
        <f t="shared" si="105"/>
        <v>18308</v>
      </c>
      <c r="G1624" s="43"/>
      <c r="H1624" s="33">
        <v>22702</v>
      </c>
      <c r="I1624" s="35">
        <v>95.45</v>
      </c>
      <c r="J1624" s="33">
        <v>27462</v>
      </c>
      <c r="K1624" s="43">
        <f t="shared" si="104"/>
        <v>18308</v>
      </c>
      <c r="L1624" s="43"/>
      <c r="M1624" s="140"/>
      <c r="O1624" s="113"/>
    </row>
    <row r="1625" spans="1:15" x14ac:dyDescent="0.25">
      <c r="A1625" s="29" t="s">
        <v>2740</v>
      </c>
      <c r="B1625" s="28" t="s">
        <v>2741</v>
      </c>
      <c r="C1625" s="1">
        <v>33055</v>
      </c>
      <c r="D1625" s="48" t="s">
        <v>172</v>
      </c>
      <c r="E1625" s="43">
        <f t="shared" si="106"/>
        <v>30852</v>
      </c>
      <c r="F1625" s="33">
        <f t="shared" si="105"/>
        <v>22037</v>
      </c>
      <c r="G1625" s="43"/>
      <c r="H1625" s="33">
        <v>27326</v>
      </c>
      <c r="I1625" s="35">
        <v>105</v>
      </c>
      <c r="J1625" s="33">
        <v>33056</v>
      </c>
      <c r="K1625" s="43">
        <f t="shared" si="104"/>
        <v>22037</v>
      </c>
      <c r="L1625" s="43"/>
      <c r="M1625" s="140"/>
      <c r="O1625" s="113"/>
    </row>
    <row r="1626" spans="1:15" x14ac:dyDescent="0.25">
      <c r="A1626" s="29" t="s">
        <v>2742</v>
      </c>
      <c r="B1626" s="28" t="s">
        <v>2743</v>
      </c>
      <c r="C1626" s="1">
        <v>33719</v>
      </c>
      <c r="D1626" s="48" t="s">
        <v>172</v>
      </c>
      <c r="E1626" s="43">
        <f t="shared" si="106"/>
        <v>31472</v>
      </c>
      <c r="F1626" s="33">
        <f t="shared" si="105"/>
        <v>22480</v>
      </c>
      <c r="G1626" s="43"/>
      <c r="H1626" s="33">
        <v>27875</v>
      </c>
      <c r="I1626" s="35">
        <v>119.33199999999999</v>
      </c>
      <c r="J1626" s="33">
        <v>33720</v>
      </c>
      <c r="K1626" s="43">
        <f t="shared" si="104"/>
        <v>22480</v>
      </c>
      <c r="L1626" s="43"/>
      <c r="M1626" s="140"/>
      <c r="O1626" s="113"/>
    </row>
    <row r="1627" spans="1:15" x14ac:dyDescent="0.25">
      <c r="A1627" s="29" t="s">
        <v>2744</v>
      </c>
      <c r="B1627" s="28" t="s">
        <v>2745</v>
      </c>
      <c r="C1627" s="1">
        <v>47564</v>
      </c>
      <c r="D1627" s="48" t="s">
        <v>172</v>
      </c>
      <c r="E1627" s="43">
        <f t="shared" si="106"/>
        <v>44394</v>
      </c>
      <c r="F1627" s="33">
        <f t="shared" si="105"/>
        <v>31710</v>
      </c>
      <c r="G1627" s="43"/>
      <c r="H1627" s="33">
        <v>39320</v>
      </c>
      <c r="I1627" s="35">
        <v>119.33199999999999</v>
      </c>
      <c r="J1627" s="33">
        <v>47565</v>
      </c>
      <c r="K1627" s="43">
        <f t="shared" si="104"/>
        <v>31710</v>
      </c>
      <c r="L1627" s="43"/>
      <c r="M1627" s="140"/>
      <c r="O1627" s="113"/>
    </row>
    <row r="1628" spans="1:15" x14ac:dyDescent="0.25">
      <c r="A1628" s="29" t="s">
        <v>2746</v>
      </c>
      <c r="B1628" s="28" t="s">
        <v>2747</v>
      </c>
      <c r="C1628" s="1">
        <v>41762</v>
      </c>
      <c r="D1628" s="48" t="s">
        <v>172</v>
      </c>
      <c r="E1628" s="43">
        <f t="shared" si="106"/>
        <v>38979</v>
      </c>
      <c r="F1628" s="33">
        <f t="shared" si="105"/>
        <v>27842</v>
      </c>
      <c r="G1628" s="43"/>
      <c r="H1628" s="33">
        <v>34524</v>
      </c>
      <c r="I1628" s="35">
        <v>136.79900000000001</v>
      </c>
      <c r="J1628" s="33">
        <v>41763</v>
      </c>
      <c r="K1628" s="43">
        <f t="shared" si="104"/>
        <v>27842</v>
      </c>
      <c r="L1628" s="43"/>
      <c r="M1628" s="140"/>
      <c r="O1628" s="113"/>
    </row>
    <row r="1629" spans="1:15" x14ac:dyDescent="0.25">
      <c r="A1629" s="29" t="s">
        <v>2748</v>
      </c>
      <c r="B1629" s="28" t="s">
        <v>2749</v>
      </c>
      <c r="C1629" s="1">
        <v>89819</v>
      </c>
      <c r="D1629" s="48" t="s">
        <v>172</v>
      </c>
      <c r="E1629" s="43">
        <f t="shared" si="106"/>
        <v>83832</v>
      </c>
      <c r="F1629" s="33">
        <f t="shared" si="105"/>
        <v>59880</v>
      </c>
      <c r="G1629" s="43"/>
      <c r="H1629" s="33">
        <v>74251</v>
      </c>
      <c r="I1629" s="35">
        <v>190.6</v>
      </c>
      <c r="J1629" s="33">
        <v>89820</v>
      </c>
      <c r="K1629" s="43">
        <f t="shared" si="104"/>
        <v>59880</v>
      </c>
      <c r="L1629" s="43"/>
      <c r="M1629" s="140"/>
      <c r="O1629" s="113"/>
    </row>
    <row r="1630" spans="1:15" x14ac:dyDescent="0.25">
      <c r="A1630" s="29" t="s">
        <v>159</v>
      </c>
      <c r="B1630" s="48"/>
      <c r="E1630" s="43" t="str">
        <f t="shared" si="106"/>
        <v/>
      </c>
      <c r="F1630" s="33" t="str">
        <f t="shared" si="105"/>
        <v/>
      </c>
      <c r="G1630" s="43"/>
      <c r="H1630" s="81"/>
      <c r="J1630" s="114" t="s">
        <v>159</v>
      </c>
      <c r="K1630" s="43"/>
      <c r="L1630" s="43"/>
      <c r="M1630" s="140"/>
      <c r="O1630" s="113"/>
    </row>
    <row r="1631" spans="1:15" x14ac:dyDescent="0.25">
      <c r="A1631" s="29" t="s">
        <v>159</v>
      </c>
      <c r="B1631" s="48"/>
      <c r="D1631" s="31" t="s">
        <v>160</v>
      </c>
      <c r="E1631" s="43" t="str">
        <f t="shared" si="106"/>
        <v/>
      </c>
      <c r="F1631" s="33" t="str">
        <f t="shared" si="105"/>
        <v/>
      </c>
      <c r="G1631" s="43"/>
      <c r="H1631" s="62" t="s">
        <v>731</v>
      </c>
      <c r="I1631" s="35" t="s">
        <v>732</v>
      </c>
      <c r="J1631" s="114" t="s">
        <v>159</v>
      </c>
      <c r="K1631" s="43"/>
      <c r="L1631" s="43"/>
      <c r="M1631" s="140"/>
      <c r="O1631" s="113"/>
    </row>
    <row r="1632" spans="1:15" ht="15.75" thickBot="1" x14ac:dyDescent="0.3">
      <c r="A1632" s="29" t="s">
        <v>159</v>
      </c>
      <c r="B1632" s="48"/>
      <c r="D1632" s="31" t="s">
        <v>163</v>
      </c>
      <c r="E1632" s="43" t="str">
        <f t="shared" si="106"/>
        <v/>
      </c>
      <c r="F1632" s="33" t="str">
        <f t="shared" si="105"/>
        <v/>
      </c>
      <c r="G1632" s="43"/>
      <c r="H1632" s="58" t="s">
        <v>961</v>
      </c>
      <c r="I1632" s="35" t="s">
        <v>735</v>
      </c>
      <c r="J1632" s="114" t="s">
        <v>159</v>
      </c>
      <c r="K1632" s="43"/>
      <c r="L1632" s="43"/>
      <c r="M1632" s="140"/>
      <c r="O1632" s="113"/>
    </row>
    <row r="1633" spans="1:15" x14ac:dyDescent="0.25">
      <c r="A1633" s="29" t="s">
        <v>159</v>
      </c>
      <c r="B1633" s="50"/>
      <c r="D1633" s="31" t="s">
        <v>166</v>
      </c>
      <c r="E1633" s="43" t="str">
        <f t="shared" si="106"/>
        <v/>
      </c>
      <c r="F1633" s="33" t="str">
        <f t="shared" si="105"/>
        <v/>
      </c>
      <c r="G1633" s="43"/>
      <c r="H1633" s="45" t="s">
        <v>2642</v>
      </c>
      <c r="I1633" s="35" t="s">
        <v>2643</v>
      </c>
      <c r="J1633" s="114" t="s">
        <v>159</v>
      </c>
      <c r="K1633" s="43"/>
      <c r="L1633" s="43"/>
      <c r="M1633" s="140"/>
      <c r="O1633" s="113"/>
    </row>
    <row r="1634" spans="1:15" x14ac:dyDescent="0.25">
      <c r="A1634" s="29" t="s">
        <v>159</v>
      </c>
      <c r="B1634" s="37" t="s">
        <v>2750</v>
      </c>
      <c r="D1634" s="31" t="s">
        <v>168</v>
      </c>
      <c r="E1634" s="43" t="str">
        <f t="shared" si="106"/>
        <v/>
      </c>
      <c r="F1634" s="33" t="str">
        <f t="shared" si="105"/>
        <v/>
      </c>
      <c r="G1634" s="43"/>
      <c r="H1634" s="46" t="s">
        <v>2645</v>
      </c>
      <c r="J1634" s="114" t="s">
        <v>159</v>
      </c>
      <c r="K1634" s="43"/>
      <c r="L1634" s="43"/>
      <c r="M1634" s="140"/>
      <c r="O1634" s="113"/>
    </row>
    <row r="1635" spans="1:15" x14ac:dyDescent="0.25">
      <c r="A1635" s="29" t="s">
        <v>159</v>
      </c>
      <c r="B1635" s="38" t="s">
        <v>740</v>
      </c>
      <c r="D1635" s="31"/>
      <c r="E1635" s="43" t="str">
        <f t="shared" si="106"/>
        <v/>
      </c>
      <c r="F1635" s="33" t="str">
        <f t="shared" si="105"/>
        <v/>
      </c>
      <c r="G1635" s="43"/>
      <c r="H1635" s="55" t="s">
        <v>241</v>
      </c>
      <c r="I1635" s="35" t="s">
        <v>242</v>
      </c>
      <c r="J1635" s="114" t="s">
        <v>159</v>
      </c>
      <c r="K1635" s="43"/>
      <c r="L1635" s="43"/>
      <c r="M1635" s="140"/>
      <c r="O1635" s="113"/>
    </row>
    <row r="1636" spans="1:15" x14ac:dyDescent="0.25">
      <c r="A1636" s="23" t="s">
        <v>73</v>
      </c>
      <c r="B1636" s="38" t="s">
        <v>2361</v>
      </c>
      <c r="D1636" s="31" t="s">
        <v>243</v>
      </c>
      <c r="E1636" s="43" t="str">
        <f t="shared" si="106"/>
        <v/>
      </c>
      <c r="F1636" s="33" t="str">
        <f t="shared" si="105"/>
        <v/>
      </c>
      <c r="G1636" s="43"/>
      <c r="H1636" s="55" t="s">
        <v>244</v>
      </c>
      <c r="I1636" s="35" t="s">
        <v>245</v>
      </c>
      <c r="J1636" s="114" t="s">
        <v>159</v>
      </c>
      <c r="K1636" s="43"/>
      <c r="L1636" s="43"/>
      <c r="M1636" s="140"/>
      <c r="O1636" s="113"/>
    </row>
    <row r="1637" spans="1:15" x14ac:dyDescent="0.25">
      <c r="A1637" s="29" t="s">
        <v>2751</v>
      </c>
      <c r="B1637" s="28" t="s">
        <v>2752</v>
      </c>
      <c r="C1637" s="1">
        <v>1784</v>
      </c>
      <c r="D1637" s="48" t="s">
        <v>172</v>
      </c>
      <c r="E1637" s="43">
        <f t="shared" si="106"/>
        <v>1666</v>
      </c>
      <c r="F1637" s="33">
        <f t="shared" si="105"/>
        <v>1190</v>
      </c>
      <c r="G1637" s="43"/>
      <c r="H1637" s="33">
        <v>1475</v>
      </c>
      <c r="I1637" s="35">
        <v>5.7</v>
      </c>
      <c r="J1637" s="33">
        <v>1784</v>
      </c>
      <c r="K1637" s="43">
        <f t="shared" ref="K1637:K1666" si="107">H1637/1.24</f>
        <v>1190</v>
      </c>
      <c r="L1637" s="43"/>
      <c r="M1637" s="140"/>
      <c r="O1637" s="113"/>
    </row>
    <row r="1638" spans="1:15" x14ac:dyDescent="0.25">
      <c r="A1638" s="29" t="s">
        <v>2753</v>
      </c>
      <c r="B1638" s="28" t="s">
        <v>2754</v>
      </c>
      <c r="C1638" s="1">
        <v>1702</v>
      </c>
      <c r="D1638" s="48" t="s">
        <v>172</v>
      </c>
      <c r="E1638" s="43">
        <f t="shared" si="106"/>
        <v>1589</v>
      </c>
      <c r="F1638" s="33">
        <f t="shared" si="105"/>
        <v>1135</v>
      </c>
      <c r="G1638" s="43"/>
      <c r="H1638" s="33">
        <v>1407</v>
      </c>
      <c r="I1638" s="35">
        <v>5.7</v>
      </c>
      <c r="J1638" s="33">
        <v>1702</v>
      </c>
      <c r="K1638" s="43">
        <f t="shared" si="107"/>
        <v>1135</v>
      </c>
      <c r="L1638" s="43"/>
      <c r="M1638" s="140"/>
      <c r="O1638" s="113"/>
    </row>
    <row r="1639" spans="1:15" x14ac:dyDescent="0.25">
      <c r="A1639" s="29" t="s">
        <v>2755</v>
      </c>
      <c r="B1639" s="28" t="s">
        <v>2756</v>
      </c>
      <c r="C1639" s="1">
        <v>2260</v>
      </c>
      <c r="D1639" s="48" t="s">
        <v>172</v>
      </c>
      <c r="E1639" s="43">
        <f t="shared" si="106"/>
        <v>2110</v>
      </c>
      <c r="F1639" s="33">
        <f t="shared" si="105"/>
        <v>1507</v>
      </c>
      <c r="G1639" s="43"/>
      <c r="H1639" s="33">
        <v>1869</v>
      </c>
      <c r="I1639" s="35">
        <v>7.2</v>
      </c>
      <c r="J1639" s="33">
        <v>2261</v>
      </c>
      <c r="K1639" s="43">
        <f t="shared" si="107"/>
        <v>1507</v>
      </c>
      <c r="L1639" s="43"/>
      <c r="M1639" s="140"/>
      <c r="O1639" s="113"/>
    </row>
    <row r="1640" spans="1:15" x14ac:dyDescent="0.25">
      <c r="A1640" s="29" t="s">
        <v>2757</v>
      </c>
      <c r="B1640" s="28" t="s">
        <v>2758</v>
      </c>
      <c r="C1640" s="1">
        <v>2272</v>
      </c>
      <c r="D1640" s="48" t="s">
        <v>172</v>
      </c>
      <c r="E1640" s="43">
        <f t="shared" si="106"/>
        <v>2121</v>
      </c>
      <c r="F1640" s="33">
        <f t="shared" si="105"/>
        <v>1515</v>
      </c>
      <c r="G1640" s="43"/>
      <c r="H1640" s="33">
        <v>1879</v>
      </c>
      <c r="I1640" s="35">
        <v>7.2</v>
      </c>
      <c r="J1640" s="33">
        <v>2273</v>
      </c>
      <c r="K1640" s="43">
        <f t="shared" si="107"/>
        <v>1515</v>
      </c>
      <c r="L1640" s="43"/>
      <c r="M1640" s="140"/>
      <c r="O1640" s="113"/>
    </row>
    <row r="1641" spans="1:15" x14ac:dyDescent="0.25">
      <c r="A1641" s="29" t="s">
        <v>2759</v>
      </c>
      <c r="B1641" s="28" t="s">
        <v>2760</v>
      </c>
      <c r="C1641" s="1">
        <v>2432</v>
      </c>
      <c r="D1641" s="48" t="s">
        <v>172</v>
      </c>
      <c r="E1641" s="43">
        <f t="shared" si="106"/>
        <v>2271</v>
      </c>
      <c r="F1641" s="33">
        <f t="shared" si="105"/>
        <v>1622</v>
      </c>
      <c r="G1641" s="43"/>
      <c r="H1641" s="33">
        <v>2011</v>
      </c>
      <c r="I1641" s="35">
        <v>8.81</v>
      </c>
      <c r="J1641" s="33">
        <v>2433</v>
      </c>
      <c r="K1641" s="43">
        <f t="shared" si="107"/>
        <v>1622</v>
      </c>
      <c r="L1641" s="43"/>
      <c r="M1641" s="140"/>
      <c r="O1641" s="113"/>
    </row>
    <row r="1642" spans="1:15" x14ac:dyDescent="0.25">
      <c r="A1642" s="29" t="s">
        <v>2761</v>
      </c>
      <c r="B1642" s="28" t="s">
        <v>2762</v>
      </c>
      <c r="C1642" s="1">
        <v>2377</v>
      </c>
      <c r="D1642" s="48" t="s">
        <v>172</v>
      </c>
      <c r="E1642" s="43">
        <f t="shared" si="106"/>
        <v>2219</v>
      </c>
      <c r="F1642" s="33">
        <f t="shared" si="105"/>
        <v>1585</v>
      </c>
      <c r="G1642" s="43"/>
      <c r="H1642" s="33">
        <v>1965</v>
      </c>
      <c r="I1642" s="35">
        <v>8.8109999999999999</v>
      </c>
      <c r="J1642" s="33">
        <v>2377</v>
      </c>
      <c r="K1642" s="43">
        <f t="shared" si="107"/>
        <v>1585</v>
      </c>
      <c r="L1642" s="43"/>
      <c r="M1642" s="140"/>
      <c r="O1642" s="113"/>
    </row>
    <row r="1643" spans="1:15" x14ac:dyDescent="0.25">
      <c r="A1643" s="29" t="s">
        <v>2763</v>
      </c>
      <c r="B1643" s="28" t="s">
        <v>2764</v>
      </c>
      <c r="C1643" s="1">
        <v>2980</v>
      </c>
      <c r="D1643" s="48" t="s">
        <v>172</v>
      </c>
      <c r="E1643" s="43">
        <f t="shared" si="106"/>
        <v>2782</v>
      </c>
      <c r="F1643" s="33">
        <f t="shared" si="105"/>
        <v>1987</v>
      </c>
      <c r="G1643" s="43"/>
      <c r="H1643" s="33">
        <v>2464</v>
      </c>
      <c r="I1643" s="35">
        <v>10.8</v>
      </c>
      <c r="J1643" s="33">
        <v>2981</v>
      </c>
      <c r="K1643" s="43">
        <f t="shared" si="107"/>
        <v>1987</v>
      </c>
      <c r="L1643" s="43"/>
      <c r="M1643" s="140"/>
      <c r="O1643" s="113"/>
    </row>
    <row r="1644" spans="1:15" x14ac:dyDescent="0.25">
      <c r="A1644" s="29" t="s">
        <v>2765</v>
      </c>
      <c r="B1644" s="28" t="s">
        <v>2766</v>
      </c>
      <c r="C1644" s="1">
        <v>3886</v>
      </c>
      <c r="D1644" s="48" t="s">
        <v>172</v>
      </c>
      <c r="E1644" s="43">
        <f t="shared" si="106"/>
        <v>2604</v>
      </c>
      <c r="F1644" s="33">
        <f t="shared" si="105"/>
        <v>1860</v>
      </c>
      <c r="G1644" s="43"/>
      <c r="H1644" s="33">
        <v>2306</v>
      </c>
      <c r="I1644" s="35">
        <v>10.8</v>
      </c>
      <c r="J1644" s="33">
        <v>2790</v>
      </c>
      <c r="K1644" s="43">
        <f t="shared" si="107"/>
        <v>1860</v>
      </c>
      <c r="L1644" s="43"/>
      <c r="M1644" s="140"/>
      <c r="O1644" s="113"/>
    </row>
    <row r="1645" spans="1:15" x14ac:dyDescent="0.25">
      <c r="A1645" s="29" t="s">
        <v>2767</v>
      </c>
      <c r="B1645" s="28" t="s">
        <v>2768</v>
      </c>
      <c r="C1645" s="1">
        <v>3833</v>
      </c>
      <c r="D1645" s="48" t="s">
        <v>172</v>
      </c>
      <c r="E1645" s="43">
        <f t="shared" si="106"/>
        <v>3578</v>
      </c>
      <c r="F1645" s="33">
        <f t="shared" si="105"/>
        <v>2556</v>
      </c>
      <c r="G1645" s="43"/>
      <c r="H1645" s="33">
        <v>3169</v>
      </c>
      <c r="I1645" s="35">
        <v>13.7</v>
      </c>
      <c r="J1645" s="33">
        <v>3833</v>
      </c>
      <c r="K1645" s="43">
        <f t="shared" si="107"/>
        <v>2556</v>
      </c>
      <c r="L1645" s="43"/>
      <c r="M1645" s="140"/>
      <c r="O1645" s="113"/>
    </row>
    <row r="1646" spans="1:15" x14ac:dyDescent="0.25">
      <c r="A1646" s="29" t="s">
        <v>2767</v>
      </c>
      <c r="B1646" s="28" t="s">
        <v>2768</v>
      </c>
      <c r="C1646" s="1">
        <v>3833</v>
      </c>
      <c r="D1646" s="48" t="s">
        <v>172</v>
      </c>
      <c r="E1646" s="43">
        <f t="shared" si="106"/>
        <v>3578</v>
      </c>
      <c r="F1646" s="33">
        <f t="shared" si="105"/>
        <v>2556</v>
      </c>
      <c r="G1646" s="43"/>
      <c r="H1646" s="33">
        <v>3169</v>
      </c>
      <c r="I1646" s="35">
        <v>13.7</v>
      </c>
      <c r="J1646" s="33">
        <v>3833</v>
      </c>
      <c r="K1646" s="43">
        <f t="shared" si="107"/>
        <v>2556</v>
      </c>
      <c r="L1646" s="43"/>
      <c r="M1646" s="140"/>
      <c r="O1646" s="113"/>
    </row>
    <row r="1647" spans="1:15" x14ac:dyDescent="0.25">
      <c r="A1647" s="29" t="s">
        <v>2769</v>
      </c>
      <c r="B1647" s="28" t="s">
        <v>2770</v>
      </c>
      <c r="C1647" s="1">
        <v>3503</v>
      </c>
      <c r="D1647" s="48" t="s">
        <v>172</v>
      </c>
      <c r="E1647" s="43">
        <f t="shared" si="106"/>
        <v>3269</v>
      </c>
      <c r="F1647" s="33">
        <f t="shared" si="105"/>
        <v>2335</v>
      </c>
      <c r="G1647" s="43"/>
      <c r="H1647" s="33">
        <v>2896</v>
      </c>
      <c r="I1647" s="35">
        <v>13.7</v>
      </c>
      <c r="J1647" s="33">
        <v>3503</v>
      </c>
      <c r="K1647" s="43">
        <f t="shared" si="107"/>
        <v>2335</v>
      </c>
      <c r="L1647" s="43"/>
      <c r="M1647" s="140"/>
      <c r="O1647" s="113"/>
    </row>
    <row r="1648" spans="1:15" x14ac:dyDescent="0.25">
      <c r="A1648" s="29" t="s">
        <v>2769</v>
      </c>
      <c r="B1648" s="28" t="s">
        <v>2770</v>
      </c>
      <c r="C1648" s="1">
        <v>3503</v>
      </c>
      <c r="D1648" s="48" t="s">
        <v>172</v>
      </c>
      <c r="E1648" s="43">
        <f t="shared" si="106"/>
        <v>3269</v>
      </c>
      <c r="F1648" s="33">
        <f t="shared" si="105"/>
        <v>2335</v>
      </c>
      <c r="G1648" s="43"/>
      <c r="H1648" s="33">
        <v>2896</v>
      </c>
      <c r="I1648" s="35">
        <v>13.7</v>
      </c>
      <c r="J1648" s="33">
        <v>3503</v>
      </c>
      <c r="K1648" s="43">
        <f t="shared" si="107"/>
        <v>2335</v>
      </c>
      <c r="L1648" s="43"/>
      <c r="M1648" s="140"/>
      <c r="O1648" s="113"/>
    </row>
    <row r="1649" spans="1:15" x14ac:dyDescent="0.25">
      <c r="A1649" s="29" t="s">
        <v>2771</v>
      </c>
      <c r="B1649" s="28" t="s">
        <v>2772</v>
      </c>
      <c r="C1649" s="1">
        <f>4700*2</f>
        <v>9400</v>
      </c>
      <c r="D1649" s="48" t="s">
        <v>172</v>
      </c>
      <c r="E1649" s="43">
        <f t="shared" si="106"/>
        <v>4388</v>
      </c>
      <c r="F1649" s="33">
        <f t="shared" si="105"/>
        <v>3134</v>
      </c>
      <c r="G1649" s="43"/>
      <c r="H1649" s="33">
        <v>3886</v>
      </c>
      <c r="I1649" s="35">
        <v>16.3</v>
      </c>
      <c r="J1649" s="33">
        <v>4701</v>
      </c>
      <c r="K1649" s="43">
        <f t="shared" si="107"/>
        <v>3134</v>
      </c>
      <c r="L1649" s="43"/>
      <c r="M1649" s="140"/>
      <c r="O1649" s="113"/>
    </row>
    <row r="1650" spans="1:15" x14ac:dyDescent="0.25">
      <c r="A1650" s="29" t="s">
        <v>2773</v>
      </c>
      <c r="B1650" s="28" t="s">
        <v>2774</v>
      </c>
      <c r="C1650" s="1">
        <v>4132</v>
      </c>
      <c r="D1650" s="48" t="s">
        <v>172</v>
      </c>
      <c r="E1650" s="43">
        <f t="shared" si="106"/>
        <v>3857</v>
      </c>
      <c r="F1650" s="33">
        <f t="shared" si="105"/>
        <v>2755</v>
      </c>
      <c r="G1650" s="43"/>
      <c r="H1650" s="33">
        <v>3416</v>
      </c>
      <c r="I1650" s="35">
        <v>16.399999999999999</v>
      </c>
      <c r="J1650" s="33">
        <v>4132</v>
      </c>
      <c r="K1650" s="43">
        <f t="shared" si="107"/>
        <v>2755</v>
      </c>
      <c r="L1650" s="43"/>
      <c r="M1650" s="140"/>
      <c r="O1650" s="113"/>
    </row>
    <row r="1651" spans="1:15" x14ac:dyDescent="0.25">
      <c r="A1651" s="29" t="s">
        <v>2775</v>
      </c>
      <c r="B1651" s="28" t="s">
        <v>2776</v>
      </c>
      <c r="C1651" s="1">
        <f>5114*1.5</f>
        <v>7671</v>
      </c>
      <c r="D1651" s="48" t="s">
        <v>172</v>
      </c>
      <c r="E1651" s="43">
        <f t="shared" si="106"/>
        <v>4774</v>
      </c>
      <c r="F1651" s="33">
        <f t="shared" si="105"/>
        <v>3410</v>
      </c>
      <c r="G1651" s="43"/>
      <c r="H1651" s="33">
        <v>4228</v>
      </c>
      <c r="I1651" s="35">
        <v>19.2</v>
      </c>
      <c r="J1651" s="33">
        <v>5115</v>
      </c>
      <c r="K1651" s="43">
        <f t="shared" si="107"/>
        <v>3410</v>
      </c>
      <c r="L1651" s="43"/>
      <c r="M1651" s="140"/>
      <c r="O1651" s="113"/>
    </row>
    <row r="1652" spans="1:15" x14ac:dyDescent="0.25">
      <c r="A1652" s="29" t="s">
        <v>2777</v>
      </c>
      <c r="B1652" s="28" t="s">
        <v>2778</v>
      </c>
      <c r="C1652" s="1">
        <v>4766</v>
      </c>
      <c r="D1652" s="48" t="s">
        <v>172</v>
      </c>
      <c r="E1652" s="43">
        <f t="shared" si="106"/>
        <v>4448</v>
      </c>
      <c r="F1652" s="33">
        <f t="shared" si="105"/>
        <v>3177</v>
      </c>
      <c r="G1652" s="43"/>
      <c r="H1652" s="33">
        <v>3940</v>
      </c>
      <c r="I1652" s="35">
        <v>19.3</v>
      </c>
      <c r="J1652" s="33">
        <v>4766</v>
      </c>
      <c r="K1652" s="43">
        <f t="shared" si="107"/>
        <v>3177</v>
      </c>
      <c r="L1652" s="43"/>
      <c r="M1652" s="140"/>
      <c r="O1652" s="113"/>
    </row>
    <row r="1653" spans="1:15" x14ac:dyDescent="0.25">
      <c r="A1653" s="29" t="s">
        <v>2779</v>
      </c>
      <c r="B1653" s="28" t="s">
        <v>2780</v>
      </c>
      <c r="C1653" s="1">
        <v>5964</v>
      </c>
      <c r="D1653" s="48" t="s">
        <v>172</v>
      </c>
      <c r="E1653" s="43">
        <f t="shared" si="106"/>
        <v>5568</v>
      </c>
      <c r="F1653" s="33">
        <f t="shared" si="105"/>
        <v>3977</v>
      </c>
      <c r="G1653" s="43"/>
      <c r="H1653" s="33">
        <v>4931</v>
      </c>
      <c r="I1653" s="35">
        <v>22.4</v>
      </c>
      <c r="J1653" s="33">
        <v>5965</v>
      </c>
      <c r="K1653" s="43">
        <f t="shared" si="107"/>
        <v>3977</v>
      </c>
      <c r="L1653" s="43"/>
      <c r="M1653" s="140"/>
      <c r="O1653" s="113"/>
    </row>
    <row r="1654" spans="1:15" x14ac:dyDescent="0.25">
      <c r="A1654" s="29" t="s">
        <v>2781</v>
      </c>
      <c r="B1654" s="28" t="s">
        <v>2782</v>
      </c>
      <c r="C1654" s="1">
        <v>6556</v>
      </c>
      <c r="D1654" s="48" t="s">
        <v>172</v>
      </c>
      <c r="E1654" s="43">
        <f t="shared" si="106"/>
        <v>5186</v>
      </c>
      <c r="F1654" s="33">
        <f t="shared" si="105"/>
        <v>3704</v>
      </c>
      <c r="G1654" s="43"/>
      <c r="H1654" s="33">
        <v>4593</v>
      </c>
      <c r="I1654" s="35">
        <v>22.5</v>
      </c>
      <c r="J1654" s="33">
        <v>5556</v>
      </c>
      <c r="K1654" s="43">
        <f t="shared" si="107"/>
        <v>3704</v>
      </c>
      <c r="L1654" s="43"/>
      <c r="M1654" s="140"/>
      <c r="O1654" s="113"/>
    </row>
    <row r="1655" spans="1:15" x14ac:dyDescent="0.25">
      <c r="A1655" s="29" t="s">
        <v>2783</v>
      </c>
      <c r="B1655" s="28" t="s">
        <v>2784</v>
      </c>
      <c r="C1655" s="1">
        <v>6891</v>
      </c>
      <c r="D1655" s="48" t="s">
        <v>172</v>
      </c>
      <c r="E1655" s="43">
        <f t="shared" si="106"/>
        <v>6432</v>
      </c>
      <c r="F1655" s="33">
        <f t="shared" si="105"/>
        <v>4594</v>
      </c>
      <c r="G1655" s="43"/>
      <c r="H1655" s="33">
        <v>5697</v>
      </c>
      <c r="I1655" s="35">
        <v>25.8</v>
      </c>
      <c r="J1655" s="33">
        <v>6892</v>
      </c>
      <c r="K1655" s="43">
        <f t="shared" si="107"/>
        <v>4594</v>
      </c>
      <c r="L1655" s="43"/>
      <c r="M1655" s="140"/>
      <c r="O1655" s="113"/>
    </row>
    <row r="1656" spans="1:15" x14ac:dyDescent="0.25">
      <c r="A1656" s="29" t="s">
        <v>2785</v>
      </c>
      <c r="B1656" s="28" t="s">
        <v>2786</v>
      </c>
      <c r="C1656" s="1">
        <v>6417</v>
      </c>
      <c r="D1656" s="48" t="s">
        <v>172</v>
      </c>
      <c r="E1656" s="43">
        <f t="shared" si="106"/>
        <v>5989</v>
      </c>
      <c r="F1656" s="33">
        <f t="shared" si="105"/>
        <v>4278</v>
      </c>
      <c r="G1656" s="43"/>
      <c r="H1656" s="33">
        <v>5305</v>
      </c>
      <c r="I1656" s="35">
        <v>26</v>
      </c>
      <c r="J1656" s="33">
        <v>6417</v>
      </c>
      <c r="K1656" s="43">
        <f t="shared" si="107"/>
        <v>4278</v>
      </c>
      <c r="L1656" s="43"/>
      <c r="M1656" s="140"/>
      <c r="O1656" s="113"/>
    </row>
    <row r="1657" spans="1:15" x14ac:dyDescent="0.25">
      <c r="A1657" s="29" t="s">
        <v>2787</v>
      </c>
      <c r="B1657" s="28" t="s">
        <v>2788</v>
      </c>
      <c r="C1657" s="1">
        <v>8299</v>
      </c>
      <c r="D1657" s="48" t="s">
        <v>172</v>
      </c>
      <c r="E1657" s="43">
        <f t="shared" si="106"/>
        <v>7746</v>
      </c>
      <c r="F1657" s="33">
        <f t="shared" si="105"/>
        <v>5533</v>
      </c>
      <c r="G1657" s="43"/>
      <c r="H1657" s="33">
        <v>6861</v>
      </c>
      <c r="I1657" s="35">
        <v>30</v>
      </c>
      <c r="J1657" s="33">
        <v>8300</v>
      </c>
      <c r="K1657" s="43">
        <f t="shared" si="107"/>
        <v>5533</v>
      </c>
      <c r="L1657" s="43"/>
      <c r="M1657" s="140"/>
      <c r="O1657" s="113"/>
    </row>
    <row r="1658" spans="1:15" x14ac:dyDescent="0.25">
      <c r="A1658" s="29" t="s">
        <v>2789</v>
      </c>
      <c r="B1658" s="28" t="s">
        <v>2790</v>
      </c>
      <c r="C1658" s="1">
        <v>7645</v>
      </c>
      <c r="D1658" s="48" t="s">
        <v>172</v>
      </c>
      <c r="E1658" s="43">
        <f t="shared" si="106"/>
        <v>7136</v>
      </c>
      <c r="F1658" s="33">
        <f t="shared" si="105"/>
        <v>5097</v>
      </c>
      <c r="G1658" s="43"/>
      <c r="H1658" s="33">
        <v>6320</v>
      </c>
      <c r="I1658" s="35">
        <v>30.003</v>
      </c>
      <c r="J1658" s="33">
        <v>7645</v>
      </c>
      <c r="K1658" s="43">
        <f t="shared" si="107"/>
        <v>5097</v>
      </c>
      <c r="L1658" s="43"/>
      <c r="M1658" s="140"/>
      <c r="O1658" s="113"/>
    </row>
    <row r="1659" spans="1:15" x14ac:dyDescent="0.25">
      <c r="A1659" s="29" t="s">
        <v>2791</v>
      </c>
      <c r="B1659" s="28" t="s">
        <v>2792</v>
      </c>
      <c r="C1659" s="1">
        <v>9164</v>
      </c>
      <c r="D1659" s="48" t="s">
        <v>172</v>
      </c>
      <c r="E1659" s="43">
        <f t="shared" si="106"/>
        <v>8554</v>
      </c>
      <c r="F1659" s="33">
        <f t="shared" si="105"/>
        <v>6110</v>
      </c>
      <c r="G1659" s="43"/>
      <c r="H1659" s="33">
        <v>7576</v>
      </c>
      <c r="I1659" s="35">
        <v>33.9</v>
      </c>
      <c r="J1659" s="33">
        <v>9165</v>
      </c>
      <c r="K1659" s="43">
        <f t="shared" si="107"/>
        <v>6110</v>
      </c>
      <c r="L1659" s="43"/>
      <c r="M1659" s="140"/>
      <c r="O1659" s="113"/>
    </row>
    <row r="1660" spans="1:15" x14ac:dyDescent="0.25">
      <c r="A1660" s="29" t="s">
        <v>2793</v>
      </c>
      <c r="B1660" s="28" t="s">
        <v>2794</v>
      </c>
      <c r="C1660" s="1">
        <v>9212</v>
      </c>
      <c r="D1660" s="48" t="s">
        <v>172</v>
      </c>
      <c r="E1660" s="43">
        <f t="shared" si="106"/>
        <v>8599</v>
      </c>
      <c r="F1660" s="33">
        <f t="shared" si="105"/>
        <v>6142</v>
      </c>
      <c r="G1660" s="43"/>
      <c r="H1660" s="33">
        <v>7616</v>
      </c>
      <c r="I1660" s="35">
        <v>33.9</v>
      </c>
      <c r="J1660" s="33">
        <v>9213</v>
      </c>
      <c r="K1660" s="43">
        <f t="shared" si="107"/>
        <v>6142</v>
      </c>
      <c r="L1660" s="43"/>
      <c r="M1660" s="140"/>
      <c r="O1660" s="113"/>
    </row>
    <row r="1661" spans="1:15" x14ac:dyDescent="0.25">
      <c r="A1661" s="29" t="s">
        <v>2795</v>
      </c>
      <c r="B1661" s="28" t="s">
        <v>2796</v>
      </c>
      <c r="C1661" s="1">
        <v>13897</v>
      </c>
      <c r="D1661" s="48" t="s">
        <v>172</v>
      </c>
      <c r="E1661" s="43">
        <f t="shared" si="106"/>
        <v>12971</v>
      </c>
      <c r="F1661" s="33">
        <f t="shared" si="105"/>
        <v>9265</v>
      </c>
      <c r="G1661" s="43"/>
      <c r="H1661" s="33">
        <v>11489</v>
      </c>
      <c r="I1661" s="35">
        <v>38.700000000000003</v>
      </c>
      <c r="J1661" s="33">
        <v>13898</v>
      </c>
      <c r="K1661" s="43">
        <f t="shared" si="107"/>
        <v>9265</v>
      </c>
      <c r="L1661" s="43"/>
      <c r="M1661" s="140"/>
      <c r="O1661" s="113"/>
    </row>
    <row r="1662" spans="1:15" x14ac:dyDescent="0.25">
      <c r="A1662" s="29" t="s">
        <v>2797</v>
      </c>
      <c r="B1662" s="28" t="s">
        <v>2798</v>
      </c>
      <c r="C1662" s="1">
        <v>11597</v>
      </c>
      <c r="D1662" s="48" t="s">
        <v>172</v>
      </c>
      <c r="E1662" s="43">
        <f t="shared" si="106"/>
        <v>10823</v>
      </c>
      <c r="F1662" s="33">
        <f t="shared" si="105"/>
        <v>7731</v>
      </c>
      <c r="G1662" s="43"/>
      <c r="H1662" s="33">
        <v>9587</v>
      </c>
      <c r="I1662" s="35">
        <v>42.6</v>
      </c>
      <c r="J1662" s="33">
        <v>11597</v>
      </c>
      <c r="K1662" s="43">
        <f t="shared" si="107"/>
        <v>7731</v>
      </c>
      <c r="L1662" s="43"/>
      <c r="M1662" s="140"/>
      <c r="O1662" s="113"/>
    </row>
    <row r="1663" spans="1:15" x14ac:dyDescent="0.25">
      <c r="A1663" s="29" t="s">
        <v>2799</v>
      </c>
      <c r="B1663" s="28" t="s">
        <v>2800</v>
      </c>
      <c r="C1663" s="1">
        <v>11638</v>
      </c>
      <c r="D1663" s="48" t="s">
        <v>172</v>
      </c>
      <c r="E1663" s="43">
        <f t="shared" si="106"/>
        <v>10863</v>
      </c>
      <c r="F1663" s="33">
        <f t="shared" si="105"/>
        <v>7759</v>
      </c>
      <c r="G1663" s="43"/>
      <c r="H1663" s="33">
        <v>9621</v>
      </c>
      <c r="I1663" s="35">
        <v>42.6</v>
      </c>
      <c r="J1663" s="33">
        <v>11638</v>
      </c>
      <c r="K1663" s="43">
        <f t="shared" si="107"/>
        <v>7759</v>
      </c>
      <c r="L1663" s="43"/>
      <c r="M1663" s="140"/>
      <c r="O1663" s="113"/>
    </row>
    <row r="1664" spans="1:15" x14ac:dyDescent="0.25">
      <c r="A1664" s="29" t="s">
        <v>2801</v>
      </c>
      <c r="B1664" s="28" t="s">
        <v>2802</v>
      </c>
      <c r="C1664" s="1">
        <v>12947</v>
      </c>
      <c r="D1664" s="48" t="s">
        <v>172</v>
      </c>
      <c r="E1664" s="43">
        <f t="shared" si="106"/>
        <v>12083</v>
      </c>
      <c r="F1664" s="33">
        <f t="shared" si="105"/>
        <v>8631</v>
      </c>
      <c r="G1664" s="43"/>
      <c r="H1664" s="33">
        <v>10703</v>
      </c>
      <c r="I1664" s="35">
        <v>47.1</v>
      </c>
      <c r="J1664" s="33">
        <v>12947</v>
      </c>
      <c r="K1664" s="43">
        <f t="shared" si="107"/>
        <v>8631</v>
      </c>
      <c r="L1664" s="43"/>
      <c r="M1664" s="140"/>
      <c r="O1664" s="113"/>
    </row>
    <row r="1665" spans="1:53" x14ac:dyDescent="0.25">
      <c r="A1665" s="29" t="s">
        <v>2803</v>
      </c>
      <c r="B1665" s="28" t="s">
        <v>2804</v>
      </c>
      <c r="C1665" s="1">
        <v>13536</v>
      </c>
      <c r="D1665" s="48" t="s">
        <v>172</v>
      </c>
      <c r="E1665" s="43">
        <f t="shared" si="106"/>
        <v>12634</v>
      </c>
      <c r="F1665" s="33">
        <f t="shared" si="105"/>
        <v>9024</v>
      </c>
      <c r="G1665" s="43"/>
      <c r="H1665" s="33">
        <v>11190</v>
      </c>
      <c r="I1665" s="35">
        <v>47.1</v>
      </c>
      <c r="J1665" s="33">
        <v>13536</v>
      </c>
      <c r="K1665" s="43">
        <f t="shared" si="107"/>
        <v>9024</v>
      </c>
      <c r="L1665" s="43"/>
      <c r="M1665" s="140"/>
      <c r="O1665" s="113"/>
    </row>
    <row r="1666" spans="1:53" x14ac:dyDescent="0.25">
      <c r="A1666" s="29" t="s">
        <v>2805</v>
      </c>
      <c r="B1666" s="28" t="s">
        <v>2806</v>
      </c>
      <c r="C1666" s="1">
        <v>22745</v>
      </c>
      <c r="D1666" s="48" t="s">
        <v>172</v>
      </c>
      <c r="E1666" s="43">
        <f t="shared" si="106"/>
        <v>21230</v>
      </c>
      <c r="F1666" s="33">
        <f t="shared" si="105"/>
        <v>15164</v>
      </c>
      <c r="G1666" s="43"/>
      <c r="H1666" s="33">
        <v>18803</v>
      </c>
      <c r="I1666" s="35">
        <v>73.2</v>
      </c>
      <c r="J1666" s="33">
        <v>22746</v>
      </c>
      <c r="K1666" s="43">
        <f t="shared" si="107"/>
        <v>15164</v>
      </c>
      <c r="L1666" s="43"/>
      <c r="M1666" s="140"/>
      <c r="O1666" s="113"/>
    </row>
    <row r="1667" spans="1:53" x14ac:dyDescent="0.25">
      <c r="A1667" s="29" t="s">
        <v>159</v>
      </c>
      <c r="B1667" s="48"/>
      <c r="E1667" s="43" t="str">
        <f t="shared" si="106"/>
        <v/>
      </c>
      <c r="F1667" s="33" t="str">
        <f t="shared" si="105"/>
        <v/>
      </c>
      <c r="G1667" s="43"/>
      <c r="H1667" s="56"/>
      <c r="J1667" s="114" t="s">
        <v>159</v>
      </c>
      <c r="K1667" s="43"/>
      <c r="L1667" s="43"/>
      <c r="M1667" s="140"/>
      <c r="O1667" s="113"/>
    </row>
    <row r="1668" spans="1:53" x14ac:dyDescent="0.25">
      <c r="A1668" s="29" t="s">
        <v>159</v>
      </c>
      <c r="B1668" s="48"/>
      <c r="D1668" s="31" t="s">
        <v>160</v>
      </c>
      <c r="E1668" s="43" t="str">
        <f t="shared" si="106"/>
        <v/>
      </c>
      <c r="F1668" s="33" t="str">
        <f t="shared" si="105"/>
        <v/>
      </c>
      <c r="G1668" s="43"/>
      <c r="H1668" s="62" t="s">
        <v>2807</v>
      </c>
      <c r="J1668" s="114" t="s">
        <v>159</v>
      </c>
      <c r="K1668" s="43"/>
      <c r="L1668" s="43"/>
      <c r="M1668" s="140"/>
      <c r="O1668" s="113"/>
    </row>
    <row r="1669" spans="1:53" ht="15.75" thickBot="1" x14ac:dyDescent="0.3">
      <c r="A1669" s="29" t="s">
        <v>159</v>
      </c>
      <c r="B1669" s="48"/>
      <c r="D1669" s="31"/>
      <c r="E1669" s="43" t="str">
        <f t="shared" si="106"/>
        <v/>
      </c>
      <c r="F1669" s="33" t="str">
        <f t="shared" si="105"/>
        <v/>
      </c>
      <c r="G1669" s="43"/>
      <c r="H1669" s="58" t="s">
        <v>2808</v>
      </c>
      <c r="J1669" s="114" t="s">
        <v>159</v>
      </c>
      <c r="K1669" s="43"/>
      <c r="L1669" s="43"/>
      <c r="M1669" s="140"/>
      <c r="O1669" s="113"/>
      <c r="Q1669" s="42"/>
      <c r="R1669" s="42"/>
      <c r="S1669" s="42"/>
      <c r="T1669" s="42"/>
      <c r="U1669" s="42"/>
      <c r="V1669" s="42"/>
      <c r="W1669" s="42"/>
      <c r="X1669" s="42"/>
      <c r="Y1669" s="42"/>
      <c r="Z1669" s="42"/>
      <c r="AA1669" s="42"/>
      <c r="AB1669" s="42"/>
      <c r="AC1669" s="42"/>
      <c r="AD1669" s="42"/>
      <c r="AE1669" s="42"/>
      <c r="AF1669" s="42"/>
      <c r="AG1669" s="42"/>
      <c r="AH1669" s="42"/>
      <c r="AI1669" s="42"/>
      <c r="AJ1669" s="42"/>
      <c r="AK1669" s="42"/>
      <c r="AL1669" s="42"/>
      <c r="AM1669" s="42"/>
      <c r="AN1669" s="42"/>
      <c r="AO1669" s="42"/>
      <c r="AP1669" s="42"/>
      <c r="AQ1669" s="42"/>
      <c r="AR1669" s="42"/>
      <c r="AS1669" s="42"/>
      <c r="AT1669" s="42"/>
      <c r="AU1669" s="42"/>
      <c r="AV1669" s="42"/>
      <c r="AW1669" s="42"/>
      <c r="AX1669" s="42"/>
      <c r="AY1669" s="42"/>
      <c r="AZ1669" s="42"/>
      <c r="BA1669" s="42"/>
    </row>
    <row r="1670" spans="1:53" s="42" customFormat="1" x14ac:dyDescent="0.25">
      <c r="A1670" s="23" t="s">
        <v>159</v>
      </c>
      <c r="B1670" s="50"/>
      <c r="C1670" s="115"/>
      <c r="D1670" s="31" t="s">
        <v>166</v>
      </c>
      <c r="E1670" s="43" t="str">
        <f t="shared" si="106"/>
        <v/>
      </c>
      <c r="F1670" s="33" t="str">
        <f t="shared" si="105"/>
        <v/>
      </c>
      <c r="G1670" s="43"/>
      <c r="H1670" s="58" t="s">
        <v>2809</v>
      </c>
      <c r="I1670" s="41"/>
      <c r="J1670" s="40" t="s">
        <v>159</v>
      </c>
      <c r="K1670" s="43"/>
      <c r="L1670" s="43"/>
      <c r="M1670" s="140"/>
      <c r="N1670" s="113"/>
      <c r="O1670" s="113"/>
    </row>
    <row r="1671" spans="1:53" s="42" customFormat="1" x14ac:dyDescent="0.25">
      <c r="A1671" s="23" t="s">
        <v>159</v>
      </c>
      <c r="B1671" s="37" t="s">
        <v>2810</v>
      </c>
      <c r="C1671" s="115"/>
      <c r="D1671" s="31" t="s">
        <v>617</v>
      </c>
      <c r="E1671" s="43" t="str">
        <f t="shared" si="106"/>
        <v/>
      </c>
      <c r="F1671" s="33" t="str">
        <f t="shared" si="105"/>
        <v/>
      </c>
      <c r="G1671" s="43"/>
      <c r="H1671" s="63" t="s">
        <v>2811</v>
      </c>
      <c r="I1671" s="41"/>
      <c r="J1671" s="40" t="s">
        <v>159</v>
      </c>
      <c r="K1671" s="43"/>
      <c r="L1671" s="43"/>
      <c r="M1671" s="140"/>
      <c r="N1671" s="113"/>
      <c r="O1671" s="113"/>
      <c r="Q1671" s="24"/>
      <c r="R1671" s="24"/>
      <c r="S1671" s="24"/>
      <c r="T1671" s="24"/>
      <c r="U1671" s="24"/>
      <c r="V1671" s="24"/>
      <c r="W1671" s="24"/>
      <c r="X1671" s="24"/>
      <c r="Y1671" s="24"/>
      <c r="Z1671" s="24"/>
      <c r="AA1671" s="24"/>
      <c r="AB1671" s="24"/>
      <c r="AC1671" s="24"/>
      <c r="AD1671" s="24"/>
      <c r="AE1671" s="24"/>
      <c r="AF1671" s="24"/>
      <c r="AG1671" s="24"/>
      <c r="AH1671" s="24"/>
      <c r="AI1671" s="24"/>
      <c r="AJ1671" s="24"/>
      <c r="AK1671" s="24"/>
      <c r="AL1671" s="24"/>
      <c r="AM1671" s="24"/>
      <c r="AN1671" s="24"/>
      <c r="AO1671" s="24"/>
      <c r="AP1671" s="24"/>
      <c r="AQ1671" s="24"/>
      <c r="AR1671" s="24"/>
      <c r="AS1671" s="24"/>
      <c r="AT1671" s="24"/>
      <c r="AU1671" s="24"/>
      <c r="AV1671" s="24"/>
      <c r="AW1671" s="24"/>
      <c r="AX1671" s="24"/>
      <c r="AY1671" s="24"/>
      <c r="AZ1671" s="24"/>
      <c r="BA1671" s="24"/>
    </row>
    <row r="1672" spans="1:53" x14ac:dyDescent="0.25">
      <c r="A1672" s="29" t="s">
        <v>159</v>
      </c>
      <c r="B1672" s="38"/>
      <c r="D1672" s="31"/>
      <c r="E1672" s="43" t="str">
        <f t="shared" si="106"/>
        <v/>
      </c>
      <c r="F1672" s="33" t="str">
        <f t="shared" si="105"/>
        <v/>
      </c>
      <c r="G1672" s="43"/>
      <c r="H1672" s="55" t="s">
        <v>241</v>
      </c>
      <c r="I1672" s="35" t="s">
        <v>242</v>
      </c>
      <c r="J1672" s="114" t="s">
        <v>159</v>
      </c>
      <c r="K1672" s="43"/>
      <c r="L1672" s="43"/>
      <c r="M1672" s="140"/>
      <c r="O1672" s="113"/>
    </row>
    <row r="1673" spans="1:53" ht="15.75" thickBot="1" x14ac:dyDescent="0.3">
      <c r="A1673" s="23" t="s">
        <v>73</v>
      </c>
      <c r="B1673" s="59"/>
      <c r="D1673" s="31" t="s">
        <v>243</v>
      </c>
      <c r="E1673" s="43" t="str">
        <f t="shared" si="106"/>
        <v/>
      </c>
      <c r="F1673" s="33" t="str">
        <f t="shared" ref="F1673:F1736" si="108">IF(K1673=0,"",K1673)</f>
        <v/>
      </c>
      <c r="G1673" s="43"/>
      <c r="H1673" s="55" t="s">
        <v>244</v>
      </c>
      <c r="I1673" s="35" t="s">
        <v>245</v>
      </c>
      <c r="J1673" s="114" t="s">
        <v>159</v>
      </c>
      <c r="K1673" s="43"/>
      <c r="L1673" s="43"/>
      <c r="M1673" s="140"/>
      <c r="O1673" s="113"/>
    </row>
    <row r="1674" spans="1:53" x14ac:dyDescent="0.25">
      <c r="A1674" s="29" t="s">
        <v>2812</v>
      </c>
      <c r="B1674" s="28" t="s">
        <v>2813</v>
      </c>
      <c r="C1674" s="1">
        <v>578</v>
      </c>
      <c r="D1674" s="48" t="s">
        <v>743</v>
      </c>
      <c r="E1674" s="43">
        <f t="shared" ref="E1674:E1737" si="109">IF(K1674&lt;=0,"",K1674*E$2)</f>
        <v>539</v>
      </c>
      <c r="F1674" s="33">
        <f t="shared" si="108"/>
        <v>385</v>
      </c>
      <c r="G1674" s="43"/>
      <c r="H1674" s="33">
        <v>478</v>
      </c>
      <c r="I1674" s="35">
        <v>0.05</v>
      </c>
      <c r="J1674" s="33">
        <v>578</v>
      </c>
      <c r="K1674" s="43">
        <f t="shared" ref="K1674:K1692" si="110">H1674/1.24</f>
        <v>385</v>
      </c>
      <c r="L1674" s="43"/>
      <c r="M1674" s="140"/>
      <c r="O1674" s="113"/>
    </row>
    <row r="1675" spans="1:53" x14ac:dyDescent="0.25">
      <c r="A1675" s="29" t="s">
        <v>2814</v>
      </c>
      <c r="B1675" s="28" t="s">
        <v>2815</v>
      </c>
      <c r="C1675" s="1">
        <v>637</v>
      </c>
      <c r="D1675" s="48" t="s">
        <v>743</v>
      </c>
      <c r="E1675" s="43">
        <f t="shared" si="109"/>
        <v>595</v>
      </c>
      <c r="F1675" s="33">
        <f t="shared" si="108"/>
        <v>425</v>
      </c>
      <c r="G1675" s="43"/>
      <c r="H1675" s="33">
        <v>527</v>
      </c>
      <c r="I1675" s="35">
        <v>0.05</v>
      </c>
      <c r="J1675" s="33">
        <v>638</v>
      </c>
      <c r="K1675" s="43">
        <f t="shared" si="110"/>
        <v>425</v>
      </c>
      <c r="L1675" s="43"/>
      <c r="M1675" s="140"/>
      <c r="O1675" s="113"/>
    </row>
    <row r="1676" spans="1:53" x14ac:dyDescent="0.25">
      <c r="A1676" s="29" t="s">
        <v>2816</v>
      </c>
      <c r="B1676" s="28" t="s">
        <v>2817</v>
      </c>
      <c r="C1676" s="1">
        <v>1428</v>
      </c>
      <c r="D1676" s="48" t="s">
        <v>743</v>
      </c>
      <c r="E1676" s="43">
        <f t="shared" si="109"/>
        <v>1333</v>
      </c>
      <c r="F1676" s="33">
        <f t="shared" si="108"/>
        <v>952</v>
      </c>
      <c r="G1676" s="43"/>
      <c r="H1676" s="33">
        <v>1181</v>
      </c>
      <c r="I1676" s="35">
        <v>0.05</v>
      </c>
      <c r="J1676" s="33">
        <v>1429</v>
      </c>
      <c r="K1676" s="43">
        <f t="shared" si="110"/>
        <v>952</v>
      </c>
      <c r="L1676" s="43"/>
      <c r="M1676" s="140"/>
      <c r="O1676" s="113"/>
    </row>
    <row r="1677" spans="1:53" x14ac:dyDescent="0.25">
      <c r="A1677" s="29" t="s">
        <v>2816</v>
      </c>
      <c r="B1677" s="28" t="s">
        <v>2817</v>
      </c>
      <c r="C1677" s="1">
        <v>1428</v>
      </c>
      <c r="D1677" s="48" t="s">
        <v>743</v>
      </c>
      <c r="E1677" s="43">
        <f t="shared" si="109"/>
        <v>1333</v>
      </c>
      <c r="F1677" s="33">
        <f t="shared" si="108"/>
        <v>952</v>
      </c>
      <c r="G1677" s="43"/>
      <c r="H1677" s="33">
        <v>1181</v>
      </c>
      <c r="I1677" s="35">
        <v>0.05</v>
      </c>
      <c r="J1677" s="33">
        <v>1429</v>
      </c>
      <c r="K1677" s="43">
        <f t="shared" si="110"/>
        <v>952</v>
      </c>
      <c r="L1677" s="43"/>
      <c r="M1677" s="140"/>
      <c r="O1677" s="113"/>
    </row>
    <row r="1678" spans="1:53" x14ac:dyDescent="0.25">
      <c r="A1678" s="29" t="s">
        <v>2818</v>
      </c>
      <c r="B1678" s="28" t="s">
        <v>2819</v>
      </c>
      <c r="C1678" s="1">
        <v>659</v>
      </c>
      <c r="D1678" s="48" t="s">
        <v>743</v>
      </c>
      <c r="E1678" s="43">
        <f t="shared" si="109"/>
        <v>616</v>
      </c>
      <c r="F1678" s="33">
        <f t="shared" si="108"/>
        <v>440</v>
      </c>
      <c r="G1678" s="43"/>
      <c r="H1678" s="33">
        <v>545</v>
      </c>
      <c r="I1678" s="35">
        <v>7.0000000000000007E-2</v>
      </c>
      <c r="J1678" s="33">
        <v>659</v>
      </c>
      <c r="K1678" s="43">
        <f t="shared" si="110"/>
        <v>440</v>
      </c>
      <c r="L1678" s="43"/>
      <c r="M1678" s="140"/>
      <c r="O1678" s="113"/>
    </row>
    <row r="1679" spans="1:53" x14ac:dyDescent="0.25">
      <c r="A1679" s="29" t="s">
        <v>2820</v>
      </c>
      <c r="B1679" s="28" t="s">
        <v>2821</v>
      </c>
      <c r="C1679" s="1">
        <v>676</v>
      </c>
      <c r="D1679" s="48" t="s">
        <v>743</v>
      </c>
      <c r="E1679" s="43">
        <f t="shared" si="109"/>
        <v>631</v>
      </c>
      <c r="F1679" s="33">
        <f t="shared" si="108"/>
        <v>451</v>
      </c>
      <c r="G1679" s="43"/>
      <c r="H1679" s="33">
        <v>559</v>
      </c>
      <c r="I1679" s="35">
        <v>0.1</v>
      </c>
      <c r="J1679" s="33">
        <v>676</v>
      </c>
      <c r="K1679" s="43">
        <f t="shared" si="110"/>
        <v>451</v>
      </c>
      <c r="L1679" s="43"/>
      <c r="M1679" s="140"/>
      <c r="O1679" s="113"/>
    </row>
    <row r="1680" spans="1:53" x14ac:dyDescent="0.25">
      <c r="A1680" s="29" t="s">
        <v>2822</v>
      </c>
      <c r="B1680" s="28" t="s">
        <v>2823</v>
      </c>
      <c r="C1680" s="1">
        <v>713</v>
      </c>
      <c r="D1680" s="48" t="s">
        <v>743</v>
      </c>
      <c r="E1680" s="43">
        <f t="shared" si="109"/>
        <v>666</v>
      </c>
      <c r="F1680" s="33">
        <f t="shared" si="108"/>
        <v>476</v>
      </c>
      <c r="G1680" s="43"/>
      <c r="H1680" s="33">
        <v>590</v>
      </c>
      <c r="I1680" s="35">
        <v>0.13</v>
      </c>
      <c r="J1680" s="33">
        <v>714</v>
      </c>
      <c r="K1680" s="43">
        <f t="shared" si="110"/>
        <v>476</v>
      </c>
      <c r="L1680" s="43"/>
      <c r="M1680" s="140"/>
      <c r="O1680" s="113"/>
    </row>
    <row r="1681" spans="1:15" x14ac:dyDescent="0.25">
      <c r="A1681" s="29" t="s">
        <v>2824</v>
      </c>
      <c r="B1681" s="28" t="s">
        <v>2825</v>
      </c>
      <c r="C1681" s="1">
        <v>1835</v>
      </c>
      <c r="D1681" s="48" t="s">
        <v>743</v>
      </c>
      <c r="E1681" s="43">
        <f t="shared" si="109"/>
        <v>1712</v>
      </c>
      <c r="F1681" s="33">
        <f t="shared" si="108"/>
        <v>1223</v>
      </c>
      <c r="G1681" s="43"/>
      <c r="H1681" s="33">
        <v>1517</v>
      </c>
      <c r="I1681" s="35">
        <v>0.2</v>
      </c>
      <c r="J1681" s="33">
        <v>1835</v>
      </c>
      <c r="K1681" s="43">
        <f t="shared" si="110"/>
        <v>1223</v>
      </c>
      <c r="L1681" s="43"/>
      <c r="M1681" s="140"/>
      <c r="O1681" s="113"/>
    </row>
    <row r="1682" spans="1:15" x14ac:dyDescent="0.25">
      <c r="A1682" s="29" t="s">
        <v>2826</v>
      </c>
      <c r="B1682" s="28" t="s">
        <v>2827</v>
      </c>
      <c r="C1682" s="1">
        <v>1074</v>
      </c>
      <c r="D1682" s="48" t="s">
        <v>743</v>
      </c>
      <c r="E1682" s="43">
        <f t="shared" si="109"/>
        <v>1002</v>
      </c>
      <c r="F1682" s="33">
        <f t="shared" si="108"/>
        <v>716</v>
      </c>
      <c r="G1682" s="43"/>
      <c r="H1682" s="33">
        <v>888</v>
      </c>
      <c r="I1682" s="35">
        <v>0.43</v>
      </c>
      <c r="J1682" s="33">
        <v>1074</v>
      </c>
      <c r="K1682" s="43">
        <f t="shared" si="110"/>
        <v>716</v>
      </c>
      <c r="L1682" s="43"/>
      <c r="M1682" s="140"/>
      <c r="O1682" s="113"/>
    </row>
    <row r="1683" spans="1:15" x14ac:dyDescent="0.25">
      <c r="A1683" s="29" t="s">
        <v>2828</v>
      </c>
      <c r="B1683" s="28" t="s">
        <v>2829</v>
      </c>
      <c r="C1683" s="1">
        <v>1363</v>
      </c>
      <c r="D1683" s="48" t="s">
        <v>743</v>
      </c>
      <c r="E1683" s="43">
        <f t="shared" si="109"/>
        <v>1273</v>
      </c>
      <c r="F1683" s="33">
        <f t="shared" si="108"/>
        <v>909</v>
      </c>
      <c r="G1683" s="43"/>
      <c r="H1683" s="33">
        <v>1127</v>
      </c>
      <c r="I1683" s="35">
        <v>0.43</v>
      </c>
      <c r="J1683" s="33">
        <v>1363</v>
      </c>
      <c r="K1683" s="43">
        <f t="shared" si="110"/>
        <v>909</v>
      </c>
      <c r="L1683" s="43"/>
      <c r="M1683" s="140"/>
      <c r="O1683" s="113"/>
    </row>
    <row r="1684" spans="1:15" x14ac:dyDescent="0.25">
      <c r="A1684" s="29" t="s">
        <v>2830</v>
      </c>
      <c r="B1684" s="28" t="s">
        <v>2831</v>
      </c>
      <c r="C1684" s="1">
        <v>3581</v>
      </c>
      <c r="D1684" s="48" t="s">
        <v>743</v>
      </c>
      <c r="E1684" s="43">
        <f t="shared" si="109"/>
        <v>3343</v>
      </c>
      <c r="F1684" s="33">
        <f t="shared" si="108"/>
        <v>2388</v>
      </c>
      <c r="G1684" s="43"/>
      <c r="H1684" s="33">
        <v>2961</v>
      </c>
      <c r="I1684" s="35">
        <v>0.66</v>
      </c>
      <c r="J1684" s="33">
        <v>3582</v>
      </c>
      <c r="K1684" s="43">
        <f t="shared" si="110"/>
        <v>2388</v>
      </c>
      <c r="L1684" s="43"/>
      <c r="M1684" s="140"/>
      <c r="O1684" s="113"/>
    </row>
    <row r="1685" spans="1:15" x14ac:dyDescent="0.25">
      <c r="A1685" s="29" t="s">
        <v>2832</v>
      </c>
      <c r="B1685" s="28" t="s">
        <v>2833</v>
      </c>
      <c r="C1685" s="1">
        <v>4428</v>
      </c>
      <c r="D1685" s="48" t="s">
        <v>743</v>
      </c>
      <c r="E1685" s="43">
        <f t="shared" si="109"/>
        <v>4133</v>
      </c>
      <c r="F1685" s="33">
        <f t="shared" si="108"/>
        <v>2952</v>
      </c>
      <c r="G1685" s="43"/>
      <c r="H1685" s="33">
        <v>3661</v>
      </c>
      <c r="I1685" s="35">
        <v>0.96</v>
      </c>
      <c r="J1685" s="33">
        <v>4429</v>
      </c>
      <c r="K1685" s="43">
        <f t="shared" si="110"/>
        <v>2952</v>
      </c>
      <c r="L1685" s="43"/>
      <c r="M1685" s="140"/>
      <c r="O1685" s="113"/>
    </row>
    <row r="1686" spans="1:15" x14ac:dyDescent="0.25">
      <c r="A1686" s="29" t="s">
        <v>2834</v>
      </c>
      <c r="B1686" s="28" t="s">
        <v>2835</v>
      </c>
      <c r="C1686" s="1">
        <v>4977</v>
      </c>
      <c r="D1686" s="48" t="s">
        <v>743</v>
      </c>
      <c r="E1686" s="43">
        <f t="shared" si="109"/>
        <v>4647</v>
      </c>
      <c r="F1686" s="33">
        <f t="shared" si="108"/>
        <v>3319</v>
      </c>
      <c r="G1686" s="43"/>
      <c r="H1686" s="33">
        <v>4115</v>
      </c>
      <c r="I1686" s="35">
        <v>1.7</v>
      </c>
      <c r="J1686" s="33">
        <v>4978</v>
      </c>
      <c r="K1686" s="43">
        <f t="shared" si="110"/>
        <v>3319</v>
      </c>
      <c r="L1686" s="43"/>
      <c r="M1686" s="140"/>
      <c r="O1686" s="113"/>
    </row>
    <row r="1687" spans="1:15" x14ac:dyDescent="0.25">
      <c r="A1687" s="29" t="s">
        <v>2834</v>
      </c>
      <c r="B1687" s="28" t="s">
        <v>2835</v>
      </c>
      <c r="C1687" s="1">
        <v>4977</v>
      </c>
      <c r="D1687" s="48" t="s">
        <v>743</v>
      </c>
      <c r="E1687" s="43">
        <f t="shared" si="109"/>
        <v>4647</v>
      </c>
      <c r="F1687" s="33">
        <f t="shared" si="108"/>
        <v>3319</v>
      </c>
      <c r="G1687" s="43"/>
      <c r="H1687" s="33">
        <v>4115</v>
      </c>
      <c r="I1687" s="35">
        <v>1.7</v>
      </c>
      <c r="J1687" s="33">
        <v>4978</v>
      </c>
      <c r="K1687" s="43">
        <f t="shared" si="110"/>
        <v>3319</v>
      </c>
      <c r="L1687" s="43"/>
      <c r="M1687" s="140"/>
      <c r="O1687" s="113"/>
    </row>
    <row r="1688" spans="1:15" x14ac:dyDescent="0.25">
      <c r="A1688" s="29" t="s">
        <v>2836</v>
      </c>
      <c r="B1688" s="28" t="s">
        <v>2837</v>
      </c>
      <c r="C1688" s="1">
        <v>8361</v>
      </c>
      <c r="D1688" s="48" t="s">
        <v>743</v>
      </c>
      <c r="E1688" s="43">
        <f t="shared" si="109"/>
        <v>7804</v>
      </c>
      <c r="F1688" s="33">
        <f t="shared" si="108"/>
        <v>5574</v>
      </c>
      <c r="G1688" s="43"/>
      <c r="H1688" s="33">
        <v>6912</v>
      </c>
      <c r="I1688" s="35">
        <v>3.3</v>
      </c>
      <c r="J1688" s="33">
        <v>8361</v>
      </c>
      <c r="K1688" s="43">
        <f t="shared" si="110"/>
        <v>5574</v>
      </c>
      <c r="L1688" s="43"/>
      <c r="M1688" s="140"/>
      <c r="O1688" s="113"/>
    </row>
    <row r="1689" spans="1:15" x14ac:dyDescent="0.25">
      <c r="A1689" s="29" t="s">
        <v>2838</v>
      </c>
      <c r="B1689" s="28" t="s">
        <v>2839</v>
      </c>
      <c r="C1689" s="1">
        <v>8697</v>
      </c>
      <c r="D1689" s="48" t="s">
        <v>743</v>
      </c>
      <c r="E1689" s="43">
        <f t="shared" si="109"/>
        <v>8117</v>
      </c>
      <c r="F1689" s="33">
        <f t="shared" si="108"/>
        <v>5798</v>
      </c>
      <c r="G1689" s="43"/>
      <c r="H1689" s="33">
        <v>7190</v>
      </c>
      <c r="I1689" s="35">
        <v>5.6</v>
      </c>
      <c r="J1689" s="33">
        <v>8698</v>
      </c>
      <c r="K1689" s="43">
        <f t="shared" si="110"/>
        <v>5798</v>
      </c>
      <c r="L1689" s="43"/>
      <c r="M1689" s="140"/>
      <c r="O1689" s="113"/>
    </row>
    <row r="1690" spans="1:15" x14ac:dyDescent="0.25">
      <c r="A1690" s="29" t="s">
        <v>2840</v>
      </c>
      <c r="B1690" s="28" t="s">
        <v>2841</v>
      </c>
      <c r="C1690" s="1">
        <v>18600</v>
      </c>
      <c r="D1690" s="48" t="s">
        <v>743</v>
      </c>
      <c r="E1690" s="43">
        <f t="shared" si="109"/>
        <v>17360</v>
      </c>
      <c r="F1690" s="33">
        <f t="shared" si="108"/>
        <v>12400</v>
      </c>
      <c r="G1690" s="43"/>
      <c r="H1690" s="33">
        <v>15376</v>
      </c>
      <c r="I1690" s="35">
        <v>9</v>
      </c>
      <c r="J1690" s="33">
        <v>18600</v>
      </c>
      <c r="K1690" s="43">
        <f t="shared" si="110"/>
        <v>12400</v>
      </c>
      <c r="L1690" s="43"/>
      <c r="M1690" s="140"/>
      <c r="O1690" s="113"/>
    </row>
    <row r="1691" spans="1:15" x14ac:dyDescent="0.25">
      <c r="A1691" s="29" t="s">
        <v>2842</v>
      </c>
      <c r="B1691" s="28" t="s">
        <v>2843</v>
      </c>
      <c r="C1691" s="1">
        <v>20386</v>
      </c>
      <c r="D1691" s="48" t="s">
        <v>743</v>
      </c>
      <c r="E1691" s="43">
        <f t="shared" si="109"/>
        <v>19027</v>
      </c>
      <c r="F1691" s="33">
        <f t="shared" si="108"/>
        <v>13591</v>
      </c>
      <c r="G1691" s="43"/>
      <c r="H1691" s="33">
        <v>16853</v>
      </c>
      <c r="I1691" s="35">
        <v>11.000999999999999</v>
      </c>
      <c r="J1691" s="33">
        <v>20387</v>
      </c>
      <c r="K1691" s="43">
        <f t="shared" si="110"/>
        <v>13591</v>
      </c>
      <c r="L1691" s="43"/>
      <c r="M1691" s="140"/>
      <c r="O1691" s="113"/>
    </row>
    <row r="1692" spans="1:15" ht="15.75" thickBot="1" x14ac:dyDescent="0.3">
      <c r="A1692" s="29" t="s">
        <v>2844</v>
      </c>
      <c r="B1692" s="28" t="s">
        <v>2845</v>
      </c>
      <c r="C1692" s="1">
        <v>119677</v>
      </c>
      <c r="D1692" s="48" t="s">
        <v>743</v>
      </c>
      <c r="E1692" s="43">
        <f t="shared" si="109"/>
        <v>111699</v>
      </c>
      <c r="F1692" s="33">
        <f t="shared" si="108"/>
        <v>79785</v>
      </c>
      <c r="G1692" s="43"/>
      <c r="H1692" s="33">
        <v>98933</v>
      </c>
      <c r="I1692" s="35">
        <v>168</v>
      </c>
      <c r="J1692" s="33">
        <v>119677</v>
      </c>
      <c r="K1692" s="43">
        <f t="shared" si="110"/>
        <v>79785</v>
      </c>
      <c r="L1692" s="43"/>
      <c r="M1692" s="140"/>
      <c r="O1692" s="113"/>
    </row>
    <row r="1693" spans="1:15" x14ac:dyDescent="0.25">
      <c r="A1693" s="29" t="s">
        <v>159</v>
      </c>
      <c r="B1693" s="50"/>
      <c r="E1693" s="43" t="str">
        <f t="shared" si="109"/>
        <v/>
      </c>
      <c r="F1693" s="33" t="str">
        <f t="shared" si="108"/>
        <v/>
      </c>
      <c r="G1693" s="43"/>
      <c r="H1693" s="56"/>
      <c r="J1693" s="114" t="s">
        <v>159</v>
      </c>
      <c r="K1693" s="43"/>
      <c r="L1693" s="43"/>
      <c r="M1693" s="140"/>
      <c r="O1693" s="113"/>
    </row>
    <row r="1694" spans="1:15" ht="15.75" thickBot="1" x14ac:dyDescent="0.3">
      <c r="A1694" s="29" t="s">
        <v>159</v>
      </c>
      <c r="B1694" s="37" t="s">
        <v>2846</v>
      </c>
      <c r="E1694" s="43" t="str">
        <f t="shared" si="109"/>
        <v/>
      </c>
      <c r="F1694" s="33" t="str">
        <f t="shared" si="108"/>
        <v/>
      </c>
      <c r="G1694" s="43"/>
      <c r="H1694" s="56"/>
      <c r="J1694" s="114" t="s">
        <v>159</v>
      </c>
      <c r="K1694" s="43"/>
      <c r="L1694" s="43"/>
      <c r="M1694" s="140"/>
      <c r="O1694" s="113"/>
    </row>
    <row r="1695" spans="1:15" x14ac:dyDescent="0.25">
      <c r="A1695" s="29" t="s">
        <v>159</v>
      </c>
      <c r="B1695" s="38" t="s">
        <v>2847</v>
      </c>
      <c r="D1695" s="31"/>
      <c r="E1695" s="43" t="str">
        <f t="shared" si="109"/>
        <v/>
      </c>
      <c r="F1695" s="33" t="str">
        <f t="shared" si="108"/>
        <v/>
      </c>
      <c r="G1695" s="43"/>
      <c r="H1695" s="54" t="s">
        <v>241</v>
      </c>
      <c r="I1695" s="35" t="s">
        <v>242</v>
      </c>
      <c r="J1695" s="114" t="s">
        <v>159</v>
      </c>
      <c r="K1695" s="43"/>
      <c r="L1695" s="43"/>
      <c r="M1695" s="140"/>
      <c r="O1695" s="113"/>
    </row>
    <row r="1696" spans="1:15" ht="15.75" thickBot="1" x14ac:dyDescent="0.3">
      <c r="A1696" s="23" t="s">
        <v>73</v>
      </c>
      <c r="B1696" s="59"/>
      <c r="D1696" s="31" t="s">
        <v>243</v>
      </c>
      <c r="E1696" s="43" t="str">
        <f t="shared" si="109"/>
        <v/>
      </c>
      <c r="F1696" s="33" t="str">
        <f t="shared" si="108"/>
        <v/>
      </c>
      <c r="G1696" s="43"/>
      <c r="H1696" s="55" t="s">
        <v>244</v>
      </c>
      <c r="I1696" s="35" t="s">
        <v>245</v>
      </c>
      <c r="J1696" s="114" t="s">
        <v>159</v>
      </c>
      <c r="K1696" s="43"/>
      <c r="L1696" s="43"/>
      <c r="M1696" s="140"/>
      <c r="O1696" s="113"/>
    </row>
    <row r="1697" spans="1:15" x14ac:dyDescent="0.25">
      <c r="A1697" s="29" t="s">
        <v>2848</v>
      </c>
      <c r="B1697" s="28" t="s">
        <v>2849</v>
      </c>
      <c r="C1697" s="1">
        <v>281</v>
      </c>
      <c r="D1697" s="48" t="s">
        <v>743</v>
      </c>
      <c r="E1697" s="43">
        <f t="shared" si="109"/>
        <v>263</v>
      </c>
      <c r="F1697" s="33">
        <f t="shared" si="108"/>
        <v>188</v>
      </c>
      <c r="G1697" s="43"/>
      <c r="H1697" s="33">
        <v>233</v>
      </c>
      <c r="I1697" s="35">
        <v>1.2E-2</v>
      </c>
      <c r="J1697" s="33">
        <v>282</v>
      </c>
      <c r="K1697" s="43">
        <f t="shared" ref="K1697:K1709" si="111">H1697/1.24</f>
        <v>188</v>
      </c>
      <c r="L1697" s="43"/>
      <c r="M1697" s="140"/>
      <c r="O1697" s="113"/>
    </row>
    <row r="1698" spans="1:15" x14ac:dyDescent="0.25">
      <c r="A1698" s="29" t="s">
        <v>2850</v>
      </c>
      <c r="B1698" s="28" t="s">
        <v>2851</v>
      </c>
      <c r="C1698" s="1">
        <v>237</v>
      </c>
      <c r="D1698" s="48" t="s">
        <v>743</v>
      </c>
      <c r="E1698" s="43">
        <f t="shared" si="109"/>
        <v>221</v>
      </c>
      <c r="F1698" s="33">
        <f t="shared" si="108"/>
        <v>158</v>
      </c>
      <c r="G1698" s="43"/>
      <c r="H1698" s="33">
        <v>196</v>
      </c>
      <c r="I1698" s="35">
        <v>0.02</v>
      </c>
      <c r="J1698" s="33">
        <v>237</v>
      </c>
      <c r="K1698" s="43">
        <f t="shared" si="111"/>
        <v>158</v>
      </c>
      <c r="L1698" s="43"/>
      <c r="M1698" s="140"/>
      <c r="O1698" s="113"/>
    </row>
    <row r="1699" spans="1:15" x14ac:dyDescent="0.25">
      <c r="A1699" s="29" t="s">
        <v>2852</v>
      </c>
      <c r="B1699" s="28" t="s">
        <v>2853</v>
      </c>
      <c r="C1699" s="1">
        <v>277</v>
      </c>
      <c r="D1699" s="48" t="s">
        <v>743</v>
      </c>
      <c r="E1699" s="43">
        <f t="shared" si="109"/>
        <v>259</v>
      </c>
      <c r="F1699" s="33">
        <f t="shared" si="108"/>
        <v>185</v>
      </c>
      <c r="G1699" s="43"/>
      <c r="H1699" s="33">
        <v>229</v>
      </c>
      <c r="I1699" s="35">
        <v>0.03</v>
      </c>
      <c r="J1699" s="33">
        <v>277</v>
      </c>
      <c r="K1699" s="43">
        <f t="shared" si="111"/>
        <v>185</v>
      </c>
      <c r="L1699" s="43"/>
      <c r="M1699" s="140"/>
      <c r="O1699" s="113"/>
    </row>
    <row r="1700" spans="1:15" x14ac:dyDescent="0.25">
      <c r="A1700" s="29" t="s">
        <v>2854</v>
      </c>
      <c r="B1700" s="28" t="s">
        <v>2855</v>
      </c>
      <c r="C1700" s="1">
        <v>325</v>
      </c>
      <c r="D1700" s="48" t="s">
        <v>743</v>
      </c>
      <c r="E1700" s="43">
        <f t="shared" si="109"/>
        <v>304</v>
      </c>
      <c r="F1700" s="33">
        <f t="shared" si="108"/>
        <v>217</v>
      </c>
      <c r="G1700" s="43"/>
      <c r="H1700" s="33">
        <v>269</v>
      </c>
      <c r="I1700" s="35">
        <v>0.04</v>
      </c>
      <c r="J1700" s="33">
        <v>325</v>
      </c>
      <c r="K1700" s="43">
        <f t="shared" si="111"/>
        <v>217</v>
      </c>
      <c r="L1700" s="43"/>
      <c r="M1700" s="140"/>
      <c r="O1700" s="113"/>
    </row>
    <row r="1701" spans="1:15" x14ac:dyDescent="0.25">
      <c r="A1701" s="29" t="s">
        <v>2856</v>
      </c>
      <c r="B1701" s="28" t="s">
        <v>2857</v>
      </c>
      <c r="C1701" s="1">
        <v>521</v>
      </c>
      <c r="D1701" s="48" t="s">
        <v>743</v>
      </c>
      <c r="E1701" s="43">
        <f t="shared" si="109"/>
        <v>487</v>
      </c>
      <c r="F1701" s="33">
        <f t="shared" si="108"/>
        <v>348</v>
      </c>
      <c r="G1701" s="43"/>
      <c r="H1701" s="33">
        <v>431</v>
      </c>
      <c r="I1701" s="35">
        <v>6.5000000000000002E-2</v>
      </c>
      <c r="J1701" s="33">
        <v>521</v>
      </c>
      <c r="K1701" s="43">
        <f t="shared" si="111"/>
        <v>348</v>
      </c>
      <c r="L1701" s="43"/>
      <c r="M1701" s="140"/>
      <c r="O1701" s="113"/>
    </row>
    <row r="1702" spans="1:15" x14ac:dyDescent="0.25">
      <c r="A1702" s="29" t="s">
        <v>2858</v>
      </c>
      <c r="B1702" s="28" t="s">
        <v>2859</v>
      </c>
      <c r="C1702" s="1">
        <v>434</v>
      </c>
      <c r="D1702" s="48" t="s">
        <v>743</v>
      </c>
      <c r="E1702" s="43">
        <f t="shared" si="109"/>
        <v>406</v>
      </c>
      <c r="F1702" s="33">
        <f t="shared" si="108"/>
        <v>290</v>
      </c>
      <c r="G1702" s="43"/>
      <c r="H1702" s="33">
        <v>359</v>
      </c>
      <c r="I1702" s="35">
        <v>0.09</v>
      </c>
      <c r="J1702" s="33">
        <v>434</v>
      </c>
      <c r="K1702" s="43">
        <f t="shared" si="111"/>
        <v>290</v>
      </c>
      <c r="L1702" s="43"/>
      <c r="M1702" s="140"/>
      <c r="O1702" s="113"/>
    </row>
    <row r="1703" spans="1:15" x14ac:dyDescent="0.25">
      <c r="A1703" s="29" t="s">
        <v>2860</v>
      </c>
      <c r="B1703" s="28" t="s">
        <v>2861</v>
      </c>
      <c r="C1703" s="1">
        <v>666</v>
      </c>
      <c r="D1703" s="48" t="s">
        <v>743</v>
      </c>
      <c r="E1703" s="43">
        <f t="shared" si="109"/>
        <v>622</v>
      </c>
      <c r="F1703" s="33">
        <f t="shared" si="108"/>
        <v>444</v>
      </c>
      <c r="G1703" s="43"/>
      <c r="H1703" s="33">
        <v>551</v>
      </c>
      <c r="I1703" s="35">
        <v>0</v>
      </c>
      <c r="J1703" s="33">
        <v>667</v>
      </c>
      <c r="K1703" s="43">
        <f t="shared" si="111"/>
        <v>444</v>
      </c>
      <c r="L1703" s="43"/>
      <c r="M1703" s="140"/>
      <c r="O1703" s="113"/>
    </row>
    <row r="1704" spans="1:15" x14ac:dyDescent="0.25">
      <c r="A1704" s="29" t="s">
        <v>2862</v>
      </c>
      <c r="B1704" s="28" t="s">
        <v>2863</v>
      </c>
      <c r="C1704" s="1">
        <v>783</v>
      </c>
      <c r="D1704" s="48" t="s">
        <v>743</v>
      </c>
      <c r="E1704" s="43">
        <f t="shared" si="109"/>
        <v>732</v>
      </c>
      <c r="F1704" s="33">
        <f t="shared" si="108"/>
        <v>523</v>
      </c>
      <c r="G1704" s="43"/>
      <c r="H1704" s="33">
        <v>648</v>
      </c>
      <c r="I1704" s="35">
        <v>0</v>
      </c>
      <c r="J1704" s="33">
        <v>784</v>
      </c>
      <c r="K1704" s="43">
        <f t="shared" si="111"/>
        <v>523</v>
      </c>
      <c r="L1704" s="43"/>
      <c r="M1704" s="140"/>
      <c r="O1704" s="113"/>
    </row>
    <row r="1705" spans="1:15" x14ac:dyDescent="0.25">
      <c r="A1705" s="29" t="s">
        <v>2862</v>
      </c>
      <c r="B1705" s="28" t="s">
        <v>2863</v>
      </c>
      <c r="C1705" s="1">
        <v>783</v>
      </c>
      <c r="D1705" s="48" t="s">
        <v>743</v>
      </c>
      <c r="E1705" s="43">
        <f t="shared" si="109"/>
        <v>732</v>
      </c>
      <c r="F1705" s="33">
        <f t="shared" si="108"/>
        <v>523</v>
      </c>
      <c r="G1705" s="43"/>
      <c r="H1705" s="33">
        <v>648</v>
      </c>
      <c r="I1705" s="35">
        <v>0</v>
      </c>
      <c r="J1705" s="33">
        <v>784</v>
      </c>
      <c r="K1705" s="43">
        <f t="shared" si="111"/>
        <v>523</v>
      </c>
      <c r="L1705" s="43"/>
      <c r="M1705" s="140"/>
      <c r="O1705" s="113"/>
    </row>
    <row r="1706" spans="1:15" x14ac:dyDescent="0.25">
      <c r="A1706" s="29" t="s">
        <v>2864</v>
      </c>
      <c r="B1706" s="28" t="s">
        <v>2865</v>
      </c>
      <c r="C1706" s="1">
        <v>1022</v>
      </c>
      <c r="D1706" s="48" t="s">
        <v>743</v>
      </c>
      <c r="E1706" s="43">
        <f t="shared" si="109"/>
        <v>953</v>
      </c>
      <c r="F1706" s="33">
        <f t="shared" si="108"/>
        <v>681</v>
      </c>
      <c r="G1706" s="43"/>
      <c r="H1706" s="33">
        <v>845</v>
      </c>
      <c r="I1706" s="35">
        <v>0.26</v>
      </c>
      <c r="J1706" s="33">
        <v>1022</v>
      </c>
      <c r="K1706" s="43">
        <f t="shared" si="111"/>
        <v>681</v>
      </c>
      <c r="L1706" s="43"/>
      <c r="M1706" s="140"/>
      <c r="O1706" s="113"/>
    </row>
    <row r="1707" spans="1:15" x14ac:dyDescent="0.25">
      <c r="A1707" s="29" t="s">
        <v>2866</v>
      </c>
      <c r="B1707" s="28" t="s">
        <v>2867</v>
      </c>
      <c r="C1707" s="1">
        <v>1077</v>
      </c>
      <c r="D1707" s="48" t="s">
        <v>743</v>
      </c>
      <c r="E1707" s="43">
        <f t="shared" si="109"/>
        <v>1007</v>
      </c>
      <c r="F1707" s="33">
        <f t="shared" si="108"/>
        <v>719</v>
      </c>
      <c r="G1707" s="43"/>
      <c r="H1707" s="33">
        <v>891</v>
      </c>
      <c r="I1707" s="35">
        <v>6.5000000000000002E-2</v>
      </c>
      <c r="J1707" s="33">
        <v>1078</v>
      </c>
      <c r="K1707" s="43">
        <f t="shared" si="111"/>
        <v>719</v>
      </c>
      <c r="L1707" s="43"/>
      <c r="M1707" s="140"/>
      <c r="O1707" s="113"/>
    </row>
    <row r="1708" spans="1:15" x14ac:dyDescent="0.25">
      <c r="A1708" s="29" t="s">
        <v>2866</v>
      </c>
      <c r="B1708" s="28" t="s">
        <v>2867</v>
      </c>
      <c r="C1708" s="1">
        <v>1077</v>
      </c>
      <c r="D1708" s="48" t="s">
        <v>743</v>
      </c>
      <c r="E1708" s="43">
        <f t="shared" si="109"/>
        <v>1007</v>
      </c>
      <c r="F1708" s="33">
        <f t="shared" si="108"/>
        <v>719</v>
      </c>
      <c r="G1708" s="43"/>
      <c r="H1708" s="33">
        <v>891</v>
      </c>
      <c r="I1708" s="35">
        <v>6.5000000000000002E-2</v>
      </c>
      <c r="J1708" s="33">
        <v>1078</v>
      </c>
      <c r="K1708" s="43">
        <f t="shared" si="111"/>
        <v>719</v>
      </c>
      <c r="L1708" s="43"/>
      <c r="M1708" s="140"/>
      <c r="O1708" s="113"/>
    </row>
    <row r="1709" spans="1:15" x14ac:dyDescent="0.25">
      <c r="A1709" s="29" t="s">
        <v>2868</v>
      </c>
      <c r="B1709" s="28" t="s">
        <v>2869</v>
      </c>
      <c r="C1709" s="1">
        <v>2338</v>
      </c>
      <c r="D1709" s="48" t="s">
        <v>743</v>
      </c>
      <c r="E1709" s="43">
        <f t="shared" si="109"/>
        <v>2183</v>
      </c>
      <c r="F1709" s="33">
        <f t="shared" si="108"/>
        <v>1559</v>
      </c>
      <c r="G1709" s="43"/>
      <c r="H1709" s="33">
        <v>1933</v>
      </c>
      <c r="I1709" s="35">
        <v>6.5000000000000002E-2</v>
      </c>
      <c r="J1709" s="33">
        <v>2338</v>
      </c>
      <c r="K1709" s="43">
        <f t="shared" si="111"/>
        <v>1559</v>
      </c>
      <c r="L1709" s="43"/>
      <c r="M1709" s="140"/>
      <c r="O1709" s="113"/>
    </row>
    <row r="1710" spans="1:15" x14ac:dyDescent="0.25">
      <c r="A1710" s="29" t="s">
        <v>159</v>
      </c>
      <c r="B1710" s="48"/>
      <c r="D1710" s="31" t="s">
        <v>160</v>
      </c>
      <c r="E1710" s="43" t="str">
        <f t="shared" si="109"/>
        <v/>
      </c>
      <c r="F1710" s="33" t="str">
        <f t="shared" si="108"/>
        <v/>
      </c>
      <c r="G1710" s="43"/>
      <c r="H1710" s="33" t="s">
        <v>1875</v>
      </c>
      <c r="J1710" s="114" t="s">
        <v>159</v>
      </c>
      <c r="K1710" s="43"/>
      <c r="L1710" s="43"/>
      <c r="M1710" s="140"/>
      <c r="O1710" s="113"/>
    </row>
    <row r="1711" spans="1:15" x14ac:dyDescent="0.25">
      <c r="A1711" s="29" t="s">
        <v>159</v>
      </c>
      <c r="B1711" s="48"/>
      <c r="D1711" s="31" t="s">
        <v>163</v>
      </c>
      <c r="E1711" s="43" t="str">
        <f t="shared" si="109"/>
        <v/>
      </c>
      <c r="F1711" s="33" t="str">
        <f t="shared" si="108"/>
        <v/>
      </c>
      <c r="G1711" s="43"/>
      <c r="H1711" s="33" t="s">
        <v>2870</v>
      </c>
      <c r="J1711" s="114" t="s">
        <v>159</v>
      </c>
      <c r="K1711" s="43"/>
      <c r="L1711" s="43"/>
      <c r="M1711" s="140"/>
      <c r="O1711" s="113"/>
    </row>
    <row r="1712" spans="1:15" ht="15.75" thickBot="1" x14ac:dyDescent="0.3">
      <c r="A1712" s="29" t="s">
        <v>159</v>
      </c>
      <c r="D1712" s="31" t="s">
        <v>166</v>
      </c>
      <c r="E1712" s="43" t="str">
        <f t="shared" si="109"/>
        <v/>
      </c>
      <c r="F1712" s="33" t="str">
        <f t="shared" si="108"/>
        <v/>
      </c>
      <c r="G1712" s="43"/>
      <c r="H1712" s="33" t="s">
        <v>2871</v>
      </c>
      <c r="I1712" s="35" t="s">
        <v>2872</v>
      </c>
      <c r="J1712" s="114" t="s">
        <v>159</v>
      </c>
      <c r="K1712" s="43"/>
      <c r="L1712" s="43"/>
      <c r="M1712" s="140"/>
      <c r="O1712" s="113"/>
    </row>
    <row r="1713" spans="1:15" x14ac:dyDescent="0.25">
      <c r="A1713" s="29" t="s">
        <v>159</v>
      </c>
      <c r="B1713" s="30"/>
      <c r="D1713" s="31" t="s">
        <v>617</v>
      </c>
      <c r="E1713" s="43" t="str">
        <f t="shared" si="109"/>
        <v/>
      </c>
      <c r="F1713" s="33" t="str">
        <f t="shared" si="108"/>
        <v/>
      </c>
      <c r="G1713" s="43"/>
      <c r="H1713" s="33" t="s">
        <v>2873</v>
      </c>
      <c r="J1713" s="114" t="s">
        <v>159</v>
      </c>
      <c r="K1713" s="43"/>
      <c r="L1713" s="43"/>
      <c r="M1713" s="140"/>
      <c r="O1713" s="113"/>
    </row>
    <row r="1714" spans="1:15" x14ac:dyDescent="0.25">
      <c r="A1714" s="29" t="s">
        <v>159</v>
      </c>
      <c r="B1714" s="37" t="s">
        <v>2874</v>
      </c>
      <c r="D1714" s="31"/>
      <c r="E1714" s="43" t="str">
        <f t="shared" si="109"/>
        <v/>
      </c>
      <c r="F1714" s="33" t="str">
        <f t="shared" si="108"/>
        <v/>
      </c>
      <c r="G1714" s="43"/>
      <c r="H1714" s="33" t="s">
        <v>241</v>
      </c>
      <c r="I1714" s="35" t="s">
        <v>242</v>
      </c>
      <c r="J1714" s="114" t="s">
        <v>159</v>
      </c>
      <c r="K1714" s="43"/>
      <c r="L1714" s="43"/>
      <c r="M1714" s="140"/>
      <c r="O1714" s="113"/>
    </row>
    <row r="1715" spans="1:15" x14ac:dyDescent="0.25">
      <c r="A1715" s="23" t="s">
        <v>73</v>
      </c>
      <c r="B1715" s="38"/>
      <c r="D1715" s="31" t="s">
        <v>243</v>
      </c>
      <c r="E1715" s="43" t="str">
        <f t="shared" si="109"/>
        <v/>
      </c>
      <c r="F1715" s="33" t="str">
        <f t="shared" si="108"/>
        <v/>
      </c>
      <c r="G1715" s="43"/>
      <c r="H1715" s="33" t="s">
        <v>244</v>
      </c>
      <c r="I1715" s="35" t="s">
        <v>245</v>
      </c>
      <c r="J1715" s="114" t="s">
        <v>159</v>
      </c>
      <c r="K1715" s="43"/>
      <c r="L1715" s="43"/>
      <c r="M1715" s="140"/>
      <c r="O1715" s="113"/>
    </row>
    <row r="1716" spans="1:15" x14ac:dyDescent="0.25">
      <c r="A1716" s="29" t="s">
        <v>2875</v>
      </c>
      <c r="B1716" s="28" t="s">
        <v>2876</v>
      </c>
      <c r="C1716" s="1">
        <v>67</v>
      </c>
      <c r="D1716" s="48" t="s">
        <v>743</v>
      </c>
      <c r="E1716" s="43">
        <f t="shared" si="109"/>
        <v>63</v>
      </c>
      <c r="F1716" s="33">
        <f t="shared" si="108"/>
        <v>45</v>
      </c>
      <c r="G1716" s="43"/>
      <c r="H1716" s="33">
        <v>56</v>
      </c>
      <c r="I1716" s="35">
        <v>3.5999999999999997E-2</v>
      </c>
      <c r="J1716" s="33">
        <v>68</v>
      </c>
      <c r="K1716" s="43">
        <f t="shared" ref="K1716:K1734" si="112">H1716/1.24</f>
        <v>45</v>
      </c>
      <c r="L1716" s="43"/>
      <c r="M1716" s="140"/>
      <c r="O1716" s="113"/>
    </row>
    <row r="1717" spans="1:15" x14ac:dyDescent="0.25">
      <c r="A1717" s="29" t="s">
        <v>2877</v>
      </c>
      <c r="B1717" s="28" t="s">
        <v>2878</v>
      </c>
      <c r="C1717" s="1">
        <v>81</v>
      </c>
      <c r="D1717" s="48" t="s">
        <v>743</v>
      </c>
      <c r="E1717" s="43">
        <f t="shared" si="109"/>
        <v>76</v>
      </c>
      <c r="F1717" s="33">
        <f t="shared" si="108"/>
        <v>54</v>
      </c>
      <c r="G1717" s="43"/>
      <c r="H1717" s="33">
        <v>67</v>
      </c>
      <c r="I1717" s="35">
        <v>7.0999999999999994E-2</v>
      </c>
      <c r="J1717" s="33">
        <v>81</v>
      </c>
      <c r="K1717" s="43">
        <f t="shared" si="112"/>
        <v>54</v>
      </c>
      <c r="L1717" s="43"/>
      <c r="M1717" s="140"/>
      <c r="O1717" s="113"/>
    </row>
    <row r="1718" spans="1:15" x14ac:dyDescent="0.25">
      <c r="A1718" s="29" t="s">
        <v>2879</v>
      </c>
      <c r="B1718" s="28" t="s">
        <v>2880</v>
      </c>
      <c r="C1718" s="1">
        <v>950</v>
      </c>
      <c r="D1718" s="48" t="s">
        <v>743</v>
      </c>
      <c r="E1718" s="43">
        <f t="shared" si="109"/>
        <v>888</v>
      </c>
      <c r="F1718" s="33">
        <f t="shared" si="108"/>
        <v>634</v>
      </c>
      <c r="G1718" s="43"/>
      <c r="H1718" s="33">
        <v>786</v>
      </c>
      <c r="I1718" s="35">
        <v>7.0999999999999994E-2</v>
      </c>
      <c r="J1718" s="33">
        <v>951</v>
      </c>
      <c r="K1718" s="43">
        <f t="shared" si="112"/>
        <v>634</v>
      </c>
      <c r="L1718" s="43"/>
      <c r="M1718" s="140"/>
      <c r="O1718" s="113"/>
    </row>
    <row r="1719" spans="1:15" x14ac:dyDescent="0.25">
      <c r="A1719" s="29" t="s">
        <v>2881</v>
      </c>
      <c r="B1719" s="28" t="s">
        <v>2882</v>
      </c>
      <c r="C1719" s="1">
        <v>135</v>
      </c>
      <c r="D1719" s="48" t="s">
        <v>743</v>
      </c>
      <c r="E1719" s="43">
        <f t="shared" si="109"/>
        <v>126</v>
      </c>
      <c r="F1719" s="33">
        <f t="shared" si="108"/>
        <v>90</v>
      </c>
      <c r="G1719" s="43"/>
      <c r="H1719" s="33">
        <v>112</v>
      </c>
      <c r="I1719" s="35">
        <v>0.104</v>
      </c>
      <c r="J1719" s="33">
        <v>135</v>
      </c>
      <c r="K1719" s="43">
        <f t="shared" si="112"/>
        <v>90</v>
      </c>
      <c r="L1719" s="43"/>
      <c r="M1719" s="140"/>
      <c r="O1719" s="113"/>
    </row>
    <row r="1720" spans="1:15" x14ac:dyDescent="0.25">
      <c r="A1720" s="29" t="s">
        <v>2883</v>
      </c>
      <c r="B1720" s="28" t="s">
        <v>2884</v>
      </c>
      <c r="C1720" s="1">
        <v>1221</v>
      </c>
      <c r="D1720" s="48" t="s">
        <v>743</v>
      </c>
      <c r="E1720" s="43">
        <f t="shared" si="109"/>
        <v>1141</v>
      </c>
      <c r="F1720" s="33">
        <f t="shared" si="108"/>
        <v>815</v>
      </c>
      <c r="G1720" s="43"/>
      <c r="H1720" s="33">
        <v>1010</v>
      </c>
      <c r="I1720" s="35">
        <v>0.104</v>
      </c>
      <c r="J1720" s="33">
        <v>1222</v>
      </c>
      <c r="K1720" s="43">
        <f t="shared" si="112"/>
        <v>815</v>
      </c>
      <c r="L1720" s="43"/>
      <c r="M1720" s="140"/>
      <c r="O1720" s="113"/>
    </row>
    <row r="1721" spans="1:15" x14ac:dyDescent="0.25">
      <c r="A1721" s="29" t="s">
        <v>2885</v>
      </c>
      <c r="B1721" s="28" t="s">
        <v>2886</v>
      </c>
      <c r="C1721" s="1">
        <v>127</v>
      </c>
      <c r="D1721" s="48" t="s">
        <v>743</v>
      </c>
      <c r="E1721" s="43">
        <f t="shared" si="109"/>
        <v>119</v>
      </c>
      <c r="F1721" s="33">
        <f t="shared" si="108"/>
        <v>85</v>
      </c>
      <c r="G1721" s="43"/>
      <c r="H1721" s="33">
        <v>105</v>
      </c>
      <c r="I1721" s="35">
        <v>0.16800000000000001</v>
      </c>
      <c r="J1721" s="33">
        <v>127</v>
      </c>
      <c r="K1721" s="43">
        <f t="shared" si="112"/>
        <v>85</v>
      </c>
      <c r="L1721" s="43"/>
      <c r="M1721" s="140"/>
      <c r="O1721" s="113"/>
    </row>
    <row r="1722" spans="1:15" x14ac:dyDescent="0.25">
      <c r="A1722" s="29" t="s">
        <v>2887</v>
      </c>
      <c r="B1722" s="28" t="s">
        <v>2888</v>
      </c>
      <c r="C1722" s="1">
        <v>1694</v>
      </c>
      <c r="D1722" s="48" t="s">
        <v>743</v>
      </c>
      <c r="E1722" s="43">
        <f t="shared" si="109"/>
        <v>1582</v>
      </c>
      <c r="F1722" s="33">
        <f t="shared" si="108"/>
        <v>1130</v>
      </c>
      <c r="G1722" s="43"/>
      <c r="H1722" s="33">
        <v>1401</v>
      </c>
      <c r="I1722" s="35">
        <v>0.16800000000000001</v>
      </c>
      <c r="J1722" s="33">
        <v>1695</v>
      </c>
      <c r="K1722" s="43">
        <f t="shared" si="112"/>
        <v>1130</v>
      </c>
      <c r="L1722" s="43"/>
      <c r="M1722" s="140"/>
      <c r="O1722" s="113"/>
    </row>
    <row r="1723" spans="1:15" x14ac:dyDescent="0.25">
      <c r="A1723" s="29" t="s">
        <v>2889</v>
      </c>
      <c r="B1723" s="28" t="s">
        <v>2890</v>
      </c>
      <c r="C1723" s="1">
        <v>195</v>
      </c>
      <c r="D1723" s="48" t="s">
        <v>743</v>
      </c>
      <c r="E1723" s="43">
        <f t="shared" si="109"/>
        <v>183</v>
      </c>
      <c r="F1723" s="33">
        <f t="shared" si="108"/>
        <v>131</v>
      </c>
      <c r="G1723" s="43"/>
      <c r="H1723" s="33">
        <v>162</v>
      </c>
      <c r="I1723" s="35">
        <v>0.254</v>
      </c>
      <c r="J1723" s="33">
        <v>196</v>
      </c>
      <c r="K1723" s="43">
        <f t="shared" si="112"/>
        <v>131</v>
      </c>
      <c r="L1723" s="43"/>
      <c r="M1723" s="140"/>
      <c r="O1723" s="113"/>
    </row>
    <row r="1724" spans="1:15" x14ac:dyDescent="0.25">
      <c r="A1724" s="29" t="s">
        <v>2891</v>
      </c>
      <c r="B1724" s="28" t="s">
        <v>2892</v>
      </c>
      <c r="C1724" s="1">
        <v>2438</v>
      </c>
      <c r="D1724" s="48" t="s">
        <v>743</v>
      </c>
      <c r="E1724" s="43">
        <f t="shared" si="109"/>
        <v>2276</v>
      </c>
      <c r="F1724" s="33">
        <f t="shared" si="108"/>
        <v>1626</v>
      </c>
      <c r="G1724" s="43"/>
      <c r="H1724" s="33">
        <v>2016</v>
      </c>
      <c r="I1724" s="35">
        <v>0.254</v>
      </c>
      <c r="J1724" s="33">
        <v>2439</v>
      </c>
      <c r="K1724" s="43">
        <f t="shared" si="112"/>
        <v>1626</v>
      </c>
      <c r="L1724" s="43"/>
      <c r="M1724" s="140"/>
      <c r="O1724" s="113"/>
    </row>
    <row r="1725" spans="1:15" x14ac:dyDescent="0.25">
      <c r="A1725" s="29" t="s">
        <v>2893</v>
      </c>
      <c r="B1725" s="28" t="s">
        <v>2894</v>
      </c>
      <c r="C1725" s="1">
        <v>343</v>
      </c>
      <c r="D1725" s="48" t="s">
        <v>743</v>
      </c>
      <c r="E1725" s="43">
        <f t="shared" si="109"/>
        <v>321</v>
      </c>
      <c r="F1725" s="33">
        <f t="shared" si="108"/>
        <v>229</v>
      </c>
      <c r="G1725" s="43"/>
      <c r="H1725" s="33">
        <v>284</v>
      </c>
      <c r="I1725" s="35">
        <v>0.32700000000000001</v>
      </c>
      <c r="J1725" s="33">
        <v>344</v>
      </c>
      <c r="K1725" s="43">
        <f t="shared" si="112"/>
        <v>229</v>
      </c>
      <c r="L1725" s="43"/>
      <c r="M1725" s="140"/>
      <c r="O1725" s="113"/>
    </row>
    <row r="1726" spans="1:15" x14ac:dyDescent="0.25">
      <c r="A1726" s="29" t="s">
        <v>2895</v>
      </c>
      <c r="B1726" s="28" t="s">
        <v>2896</v>
      </c>
      <c r="C1726" s="1">
        <v>3394</v>
      </c>
      <c r="D1726" s="48" t="s">
        <v>743</v>
      </c>
      <c r="E1726" s="43">
        <f t="shared" si="109"/>
        <v>3168</v>
      </c>
      <c r="F1726" s="33">
        <f t="shared" si="108"/>
        <v>2263</v>
      </c>
      <c r="G1726" s="43"/>
      <c r="H1726" s="33">
        <v>2806</v>
      </c>
      <c r="I1726" s="35">
        <v>0.32700000000000001</v>
      </c>
      <c r="J1726" s="33">
        <v>3394</v>
      </c>
      <c r="K1726" s="43">
        <f t="shared" si="112"/>
        <v>2263</v>
      </c>
      <c r="L1726" s="43"/>
      <c r="M1726" s="140"/>
      <c r="O1726" s="113"/>
    </row>
    <row r="1727" spans="1:15" x14ac:dyDescent="0.25">
      <c r="A1727" s="29" t="s">
        <v>2897</v>
      </c>
      <c r="B1727" s="28" t="s">
        <v>2898</v>
      </c>
      <c r="C1727" s="1">
        <v>360</v>
      </c>
      <c r="D1727" s="48" t="s">
        <v>743</v>
      </c>
      <c r="E1727" s="43">
        <f t="shared" si="109"/>
        <v>336</v>
      </c>
      <c r="F1727" s="33">
        <f t="shared" si="108"/>
        <v>240</v>
      </c>
      <c r="G1727" s="43"/>
      <c r="H1727" s="33">
        <v>298</v>
      </c>
      <c r="I1727" s="35">
        <v>0.52700000000000002</v>
      </c>
      <c r="J1727" s="33">
        <v>360</v>
      </c>
      <c r="K1727" s="43">
        <f t="shared" si="112"/>
        <v>240</v>
      </c>
      <c r="L1727" s="43"/>
      <c r="M1727" s="140"/>
      <c r="O1727" s="113"/>
    </row>
    <row r="1728" spans="1:15" x14ac:dyDescent="0.25">
      <c r="A1728" s="29" t="s">
        <v>2899</v>
      </c>
      <c r="B1728" s="28" t="s">
        <v>2900</v>
      </c>
      <c r="C1728" s="1">
        <v>4299</v>
      </c>
      <c r="D1728" s="48" t="s">
        <v>743</v>
      </c>
      <c r="E1728" s="43">
        <f t="shared" si="109"/>
        <v>4012</v>
      </c>
      <c r="F1728" s="33">
        <f t="shared" si="108"/>
        <v>2866</v>
      </c>
      <c r="G1728" s="43"/>
      <c r="H1728" s="33">
        <v>3554</v>
      </c>
      <c r="I1728" s="35">
        <v>0.97</v>
      </c>
      <c r="J1728" s="33">
        <v>4299</v>
      </c>
      <c r="K1728" s="43">
        <f t="shared" si="112"/>
        <v>2866</v>
      </c>
      <c r="L1728" s="43"/>
      <c r="M1728" s="140"/>
      <c r="O1728" s="113"/>
    </row>
    <row r="1729" spans="1:15" x14ac:dyDescent="0.25">
      <c r="A1729" s="29" t="s">
        <v>2901</v>
      </c>
      <c r="B1729" s="28" t="s">
        <v>2902</v>
      </c>
      <c r="C1729" s="1">
        <v>586</v>
      </c>
      <c r="D1729" s="48" t="s">
        <v>743</v>
      </c>
      <c r="E1729" s="43">
        <f t="shared" si="109"/>
        <v>547</v>
      </c>
      <c r="F1729" s="33">
        <f t="shared" si="108"/>
        <v>391</v>
      </c>
      <c r="G1729" s="43"/>
      <c r="H1729" s="33">
        <v>485</v>
      </c>
      <c r="I1729" s="35">
        <v>0.79200000000000004</v>
      </c>
      <c r="J1729" s="33">
        <v>587</v>
      </c>
      <c r="K1729" s="43">
        <f t="shared" si="112"/>
        <v>391</v>
      </c>
      <c r="L1729" s="43"/>
      <c r="M1729" s="140"/>
      <c r="O1729" s="113"/>
    </row>
    <row r="1730" spans="1:15" x14ac:dyDescent="0.25">
      <c r="A1730" s="29" t="s">
        <v>2903</v>
      </c>
      <c r="B1730" s="28" t="s">
        <v>2904</v>
      </c>
      <c r="C1730" s="1">
        <v>10770</v>
      </c>
      <c r="D1730" s="48" t="s">
        <v>743</v>
      </c>
      <c r="E1730" s="43">
        <f t="shared" si="109"/>
        <v>10053</v>
      </c>
      <c r="F1730" s="33">
        <f t="shared" si="108"/>
        <v>7181</v>
      </c>
      <c r="G1730" s="43"/>
      <c r="H1730" s="33">
        <v>8904</v>
      </c>
      <c r="I1730" s="35">
        <v>0.97</v>
      </c>
      <c r="J1730" s="33">
        <v>10771</v>
      </c>
      <c r="K1730" s="43">
        <f t="shared" si="112"/>
        <v>7181</v>
      </c>
      <c r="L1730" s="43"/>
      <c r="M1730" s="140"/>
      <c r="O1730" s="113"/>
    </row>
    <row r="1731" spans="1:15" x14ac:dyDescent="0.25">
      <c r="A1731" s="29" t="s">
        <v>2905</v>
      </c>
      <c r="B1731" s="28" t="s">
        <v>2906</v>
      </c>
      <c r="C1731" s="1">
        <v>2842</v>
      </c>
      <c r="D1731" s="48" t="s">
        <v>743</v>
      </c>
      <c r="E1731" s="43">
        <f t="shared" si="109"/>
        <v>2653</v>
      </c>
      <c r="F1731" s="33">
        <f t="shared" si="108"/>
        <v>1895</v>
      </c>
      <c r="G1731" s="43"/>
      <c r="H1731" s="33">
        <v>2350</v>
      </c>
      <c r="I1731" s="35">
        <v>0.97</v>
      </c>
      <c r="J1731" s="33">
        <v>2843</v>
      </c>
      <c r="K1731" s="43">
        <f t="shared" si="112"/>
        <v>1895</v>
      </c>
      <c r="L1731" s="43"/>
      <c r="M1731" s="140"/>
      <c r="O1731" s="113"/>
    </row>
    <row r="1732" spans="1:15" x14ac:dyDescent="0.25">
      <c r="A1732" s="29" t="s">
        <v>2907</v>
      </c>
      <c r="B1732" s="28" t="s">
        <v>2908</v>
      </c>
      <c r="C1732" s="1">
        <v>933</v>
      </c>
      <c r="D1732" s="48" t="s">
        <v>743</v>
      </c>
      <c r="E1732" s="43">
        <f t="shared" si="109"/>
        <v>872</v>
      </c>
      <c r="F1732" s="33">
        <f t="shared" si="108"/>
        <v>623</v>
      </c>
      <c r="G1732" s="43"/>
      <c r="H1732" s="33">
        <v>772</v>
      </c>
      <c r="I1732" s="35">
        <v>1.1100000000000001</v>
      </c>
      <c r="J1732" s="33">
        <v>934</v>
      </c>
      <c r="K1732" s="43">
        <f t="shared" si="112"/>
        <v>623</v>
      </c>
      <c r="L1732" s="43"/>
      <c r="M1732" s="140"/>
      <c r="O1732" s="113"/>
    </row>
    <row r="1733" spans="1:15" x14ac:dyDescent="0.25">
      <c r="A1733" s="29" t="s">
        <v>2909</v>
      </c>
      <c r="B1733" s="28" t="s">
        <v>2910</v>
      </c>
      <c r="C1733" s="1">
        <v>14731</v>
      </c>
      <c r="D1733" s="48" t="s">
        <v>743</v>
      </c>
      <c r="E1733" s="43">
        <f t="shared" si="109"/>
        <v>13749</v>
      </c>
      <c r="F1733" s="33">
        <f t="shared" si="108"/>
        <v>9821</v>
      </c>
      <c r="G1733" s="43"/>
      <c r="H1733" s="33">
        <v>12178</v>
      </c>
      <c r="I1733" s="35">
        <v>1.1100000000000001</v>
      </c>
      <c r="J1733" s="33">
        <v>14731</v>
      </c>
      <c r="K1733" s="43">
        <f t="shared" si="112"/>
        <v>9821</v>
      </c>
      <c r="L1733" s="43"/>
      <c r="M1733" s="140"/>
      <c r="O1733" s="113"/>
    </row>
    <row r="1734" spans="1:15" x14ac:dyDescent="0.25">
      <c r="A1734" s="29" t="s">
        <v>2911</v>
      </c>
      <c r="B1734" s="28" t="s">
        <v>2912</v>
      </c>
      <c r="C1734" s="1">
        <v>1951</v>
      </c>
      <c r="D1734" s="48" t="s">
        <v>743</v>
      </c>
      <c r="E1734" s="43">
        <f t="shared" si="109"/>
        <v>1821</v>
      </c>
      <c r="F1734" s="33">
        <f t="shared" si="108"/>
        <v>1301</v>
      </c>
      <c r="G1734" s="43"/>
      <c r="H1734" s="33">
        <v>1613</v>
      </c>
      <c r="I1734" s="35">
        <v>1.76</v>
      </c>
      <c r="J1734" s="33">
        <v>1951</v>
      </c>
      <c r="K1734" s="43">
        <f t="shared" si="112"/>
        <v>1301</v>
      </c>
      <c r="L1734" s="43"/>
      <c r="M1734" s="140"/>
      <c r="O1734" s="113"/>
    </row>
    <row r="1735" spans="1:15" x14ac:dyDescent="0.25">
      <c r="A1735" s="29" t="s">
        <v>159</v>
      </c>
      <c r="B1735" s="48"/>
      <c r="D1735" s="31" t="s">
        <v>160</v>
      </c>
      <c r="E1735" s="43" t="str">
        <f t="shared" si="109"/>
        <v/>
      </c>
      <c r="F1735" s="33" t="str">
        <f t="shared" si="108"/>
        <v/>
      </c>
      <c r="G1735" s="43"/>
      <c r="H1735" s="33" t="s">
        <v>2913</v>
      </c>
      <c r="J1735" s="114" t="s">
        <v>159</v>
      </c>
      <c r="K1735" s="43"/>
      <c r="L1735" s="43"/>
      <c r="M1735" s="140"/>
      <c r="O1735" s="113"/>
    </row>
    <row r="1736" spans="1:15" ht="15.75" thickBot="1" x14ac:dyDescent="0.3">
      <c r="A1736" s="29" t="s">
        <v>159</v>
      </c>
      <c r="B1736" s="48"/>
      <c r="D1736" s="31" t="s">
        <v>163</v>
      </c>
      <c r="E1736" s="43" t="str">
        <f t="shared" si="109"/>
        <v/>
      </c>
      <c r="F1736" s="33" t="str">
        <f t="shared" si="108"/>
        <v/>
      </c>
      <c r="G1736" s="43"/>
      <c r="H1736" s="33" t="s">
        <v>1989</v>
      </c>
      <c r="I1736" s="35" t="s">
        <v>2914</v>
      </c>
      <c r="J1736" s="114" t="s">
        <v>159</v>
      </c>
      <c r="K1736" s="43"/>
      <c r="L1736" s="43"/>
      <c r="M1736" s="140"/>
      <c r="O1736" s="113"/>
    </row>
    <row r="1737" spans="1:15" x14ac:dyDescent="0.25">
      <c r="A1737" s="29" t="s">
        <v>159</v>
      </c>
      <c r="B1737" s="64" t="s">
        <v>2915</v>
      </c>
      <c r="D1737" s="31" t="s">
        <v>166</v>
      </c>
      <c r="E1737" s="43" t="str">
        <f t="shared" si="109"/>
        <v/>
      </c>
      <c r="F1737" s="33" t="str">
        <f t="shared" ref="F1737:F1800" si="113">IF(K1737=0,"",K1737)</f>
        <v/>
      </c>
      <c r="G1737" s="43"/>
      <c r="H1737" s="33" t="s">
        <v>2916</v>
      </c>
      <c r="J1737" s="114" t="s">
        <v>159</v>
      </c>
      <c r="K1737" s="43"/>
      <c r="L1737" s="43"/>
      <c r="M1737" s="140"/>
      <c r="O1737" s="113"/>
    </row>
    <row r="1738" spans="1:15" x14ac:dyDescent="0.25">
      <c r="A1738" s="29" t="s">
        <v>159</v>
      </c>
      <c r="B1738" s="38" t="s">
        <v>740</v>
      </c>
      <c r="D1738" s="31" t="s">
        <v>617</v>
      </c>
      <c r="E1738" s="43" t="str">
        <f t="shared" ref="E1738:E1801" si="114">IF(K1738&lt;=0,"",K1738*E$2)</f>
        <v/>
      </c>
      <c r="F1738" s="33" t="str">
        <f t="shared" si="113"/>
        <v/>
      </c>
      <c r="G1738" s="43"/>
      <c r="H1738" s="33" t="s">
        <v>2917</v>
      </c>
      <c r="J1738" s="114" t="s">
        <v>159</v>
      </c>
      <c r="K1738" s="43"/>
      <c r="L1738" s="43"/>
      <c r="M1738" s="140"/>
      <c r="O1738" s="113"/>
    </row>
    <row r="1739" spans="1:15" x14ac:dyDescent="0.25">
      <c r="A1739" s="29" t="s">
        <v>159</v>
      </c>
      <c r="B1739" s="38" t="s">
        <v>2361</v>
      </c>
      <c r="D1739" s="31"/>
      <c r="E1739" s="43" t="str">
        <f t="shared" si="114"/>
        <v/>
      </c>
      <c r="F1739" s="33" t="str">
        <f t="shared" si="113"/>
        <v/>
      </c>
      <c r="G1739" s="43"/>
      <c r="H1739" s="33" t="s">
        <v>241</v>
      </c>
      <c r="I1739" s="35" t="s">
        <v>242</v>
      </c>
      <c r="J1739" s="114" t="s">
        <v>159</v>
      </c>
      <c r="K1739" s="43"/>
      <c r="L1739" s="43"/>
      <c r="M1739" s="140"/>
      <c r="O1739" s="113"/>
    </row>
    <row r="1740" spans="1:15" ht="15.75" thickBot="1" x14ac:dyDescent="0.3">
      <c r="A1740" s="23" t="s">
        <v>73</v>
      </c>
      <c r="B1740" s="59" t="s">
        <v>2918</v>
      </c>
      <c r="D1740" s="31" t="s">
        <v>243</v>
      </c>
      <c r="E1740" s="43" t="str">
        <f t="shared" si="114"/>
        <v/>
      </c>
      <c r="F1740" s="33" t="str">
        <f t="shared" si="113"/>
        <v/>
      </c>
      <c r="G1740" s="43"/>
      <c r="H1740" s="33" t="s">
        <v>244</v>
      </c>
      <c r="I1740" s="35" t="s">
        <v>245</v>
      </c>
      <c r="J1740" s="114" t="s">
        <v>159</v>
      </c>
      <c r="K1740" s="43"/>
      <c r="L1740" s="43"/>
      <c r="M1740" s="140"/>
      <c r="O1740" s="113"/>
    </row>
    <row r="1741" spans="1:15" x14ac:dyDescent="0.25">
      <c r="A1741" s="29" t="s">
        <v>2919</v>
      </c>
      <c r="B1741" s="28" t="s">
        <v>2920</v>
      </c>
      <c r="C1741" s="1">
        <v>472</v>
      </c>
      <c r="D1741" s="48" t="s">
        <v>743</v>
      </c>
      <c r="E1741" s="43">
        <f t="shared" si="114"/>
        <v>441</v>
      </c>
      <c r="F1741" s="33">
        <f t="shared" si="113"/>
        <v>315</v>
      </c>
      <c r="G1741" s="43"/>
      <c r="H1741" s="33">
        <v>391</v>
      </c>
      <c r="I1741" s="35">
        <v>0.04</v>
      </c>
      <c r="J1741" s="33">
        <v>473</v>
      </c>
      <c r="K1741" s="43">
        <f t="shared" ref="K1741:K1775" si="115">H1741/1.24</f>
        <v>315</v>
      </c>
      <c r="L1741" s="43"/>
      <c r="M1741" s="140"/>
      <c r="O1741" s="113"/>
    </row>
    <row r="1742" spans="1:15" x14ac:dyDescent="0.25">
      <c r="A1742" s="29" t="s">
        <v>2921</v>
      </c>
      <c r="B1742" s="28" t="s">
        <v>2922</v>
      </c>
      <c r="C1742" s="1">
        <v>1083</v>
      </c>
      <c r="D1742" s="48" t="s">
        <v>743</v>
      </c>
      <c r="E1742" s="43">
        <f t="shared" si="114"/>
        <v>1012</v>
      </c>
      <c r="F1742" s="33">
        <f t="shared" si="113"/>
        <v>723</v>
      </c>
      <c r="G1742" s="43"/>
      <c r="H1742" s="33">
        <v>896</v>
      </c>
      <c r="I1742" s="35">
        <v>0</v>
      </c>
      <c r="J1742" s="33">
        <v>1084</v>
      </c>
      <c r="K1742" s="43">
        <f t="shared" si="115"/>
        <v>723</v>
      </c>
      <c r="L1742" s="43"/>
      <c r="M1742" s="140"/>
      <c r="O1742" s="113"/>
    </row>
    <row r="1743" spans="1:15" x14ac:dyDescent="0.25">
      <c r="A1743" s="29" t="s">
        <v>2923</v>
      </c>
      <c r="B1743" s="28" t="s">
        <v>2924</v>
      </c>
      <c r="C1743" s="1">
        <v>451</v>
      </c>
      <c r="D1743" s="48" t="s">
        <v>743</v>
      </c>
      <c r="E1743" s="43">
        <f t="shared" si="114"/>
        <v>421</v>
      </c>
      <c r="F1743" s="33">
        <f t="shared" si="113"/>
        <v>301</v>
      </c>
      <c r="G1743" s="43"/>
      <c r="H1743" s="33">
        <v>373</v>
      </c>
      <c r="I1743" s="35">
        <v>0.1</v>
      </c>
      <c r="J1743" s="33">
        <v>451</v>
      </c>
      <c r="K1743" s="43">
        <f t="shared" si="115"/>
        <v>301</v>
      </c>
      <c r="L1743" s="43"/>
      <c r="M1743" s="140"/>
      <c r="O1743" s="113"/>
    </row>
    <row r="1744" spans="1:15" x14ac:dyDescent="0.25">
      <c r="A1744" s="29" t="s">
        <v>2925</v>
      </c>
      <c r="B1744" s="28" t="s">
        <v>2926</v>
      </c>
      <c r="C1744" s="1">
        <v>1470</v>
      </c>
      <c r="D1744" s="48" t="s">
        <v>743</v>
      </c>
      <c r="E1744" s="43">
        <f t="shared" si="114"/>
        <v>1373</v>
      </c>
      <c r="F1744" s="33">
        <f t="shared" si="113"/>
        <v>981</v>
      </c>
      <c r="G1744" s="43"/>
      <c r="H1744" s="33">
        <v>1216</v>
      </c>
      <c r="I1744" s="35">
        <v>0</v>
      </c>
      <c r="J1744" s="33">
        <v>1471</v>
      </c>
      <c r="K1744" s="43">
        <f t="shared" si="115"/>
        <v>981</v>
      </c>
      <c r="L1744" s="43"/>
      <c r="M1744" s="140"/>
      <c r="O1744" s="113"/>
    </row>
    <row r="1745" spans="1:15" x14ac:dyDescent="0.25">
      <c r="A1745" s="29" t="s">
        <v>2927</v>
      </c>
      <c r="B1745" s="28" t="s">
        <v>2928</v>
      </c>
      <c r="C1745" s="1">
        <v>508</v>
      </c>
      <c r="D1745" s="48" t="s">
        <v>743</v>
      </c>
      <c r="E1745" s="43">
        <f t="shared" si="114"/>
        <v>475</v>
      </c>
      <c r="F1745" s="33">
        <f t="shared" si="113"/>
        <v>339</v>
      </c>
      <c r="G1745" s="43"/>
      <c r="H1745" s="33">
        <v>420</v>
      </c>
      <c r="I1745" s="35">
        <v>0.12</v>
      </c>
      <c r="J1745" s="33">
        <v>508</v>
      </c>
      <c r="K1745" s="43">
        <f t="shared" si="115"/>
        <v>339</v>
      </c>
      <c r="L1745" s="43"/>
      <c r="M1745" s="140"/>
      <c r="O1745" s="113"/>
    </row>
    <row r="1746" spans="1:15" x14ac:dyDescent="0.25">
      <c r="A1746" s="29" t="s">
        <v>2929</v>
      </c>
      <c r="B1746" s="28" t="s">
        <v>2930</v>
      </c>
      <c r="C1746" s="1">
        <v>2248</v>
      </c>
      <c r="D1746" s="48" t="s">
        <v>743</v>
      </c>
      <c r="E1746" s="43">
        <f t="shared" si="114"/>
        <v>2099</v>
      </c>
      <c r="F1746" s="33">
        <f t="shared" si="113"/>
        <v>1499</v>
      </c>
      <c r="G1746" s="43"/>
      <c r="H1746" s="33">
        <v>1859</v>
      </c>
      <c r="I1746" s="35">
        <v>0.12</v>
      </c>
      <c r="J1746" s="33">
        <v>2249</v>
      </c>
      <c r="K1746" s="43">
        <f t="shared" si="115"/>
        <v>1499</v>
      </c>
      <c r="L1746" s="43"/>
      <c r="M1746" s="140"/>
      <c r="O1746" s="113"/>
    </row>
    <row r="1747" spans="1:15" x14ac:dyDescent="0.25">
      <c r="A1747" s="29" t="s">
        <v>2931</v>
      </c>
      <c r="B1747" s="28" t="s">
        <v>2932</v>
      </c>
      <c r="C1747" s="1">
        <v>602</v>
      </c>
      <c r="D1747" s="48" t="s">
        <v>743</v>
      </c>
      <c r="E1747" s="43">
        <f t="shared" si="114"/>
        <v>563</v>
      </c>
      <c r="F1747" s="33">
        <f t="shared" si="113"/>
        <v>402</v>
      </c>
      <c r="G1747" s="43"/>
      <c r="H1747" s="33">
        <v>498</v>
      </c>
      <c r="I1747" s="35">
        <v>0.12</v>
      </c>
      <c r="J1747" s="33">
        <v>602</v>
      </c>
      <c r="K1747" s="43">
        <f t="shared" si="115"/>
        <v>402</v>
      </c>
      <c r="L1747" s="43"/>
      <c r="M1747" s="140"/>
      <c r="O1747" s="113"/>
    </row>
    <row r="1748" spans="1:15" x14ac:dyDescent="0.25">
      <c r="A1748" s="29" t="s">
        <v>2933</v>
      </c>
      <c r="B1748" s="28" t="s">
        <v>2934</v>
      </c>
      <c r="C1748" s="1">
        <v>621</v>
      </c>
      <c r="D1748" s="48" t="s">
        <v>743</v>
      </c>
      <c r="E1748" s="43">
        <f t="shared" si="114"/>
        <v>581</v>
      </c>
      <c r="F1748" s="33">
        <f t="shared" si="113"/>
        <v>415</v>
      </c>
      <c r="G1748" s="43"/>
      <c r="H1748" s="33">
        <v>514</v>
      </c>
      <c r="I1748" s="35">
        <v>0.12</v>
      </c>
      <c r="J1748" s="33">
        <v>622</v>
      </c>
      <c r="K1748" s="43">
        <f t="shared" si="115"/>
        <v>415</v>
      </c>
      <c r="L1748" s="43"/>
      <c r="M1748" s="140"/>
      <c r="O1748" s="113"/>
    </row>
    <row r="1749" spans="1:15" x14ac:dyDescent="0.25">
      <c r="A1749" s="29" t="s">
        <v>2935</v>
      </c>
      <c r="B1749" s="28" t="s">
        <v>2936</v>
      </c>
      <c r="C1749" s="1">
        <v>1630</v>
      </c>
      <c r="D1749" s="48" t="s">
        <v>743</v>
      </c>
      <c r="E1749" s="43">
        <f t="shared" si="114"/>
        <v>1522</v>
      </c>
      <c r="F1749" s="33">
        <f t="shared" si="113"/>
        <v>1087</v>
      </c>
      <c r="G1749" s="43"/>
      <c r="H1749" s="33">
        <v>1348</v>
      </c>
      <c r="I1749" s="35">
        <v>0.12</v>
      </c>
      <c r="J1749" s="33">
        <v>1631</v>
      </c>
      <c r="K1749" s="43">
        <f t="shared" si="115"/>
        <v>1087</v>
      </c>
      <c r="L1749" s="43"/>
      <c r="M1749" s="140"/>
      <c r="O1749" s="113"/>
    </row>
    <row r="1750" spans="1:15" x14ac:dyDescent="0.25">
      <c r="A1750" s="29" t="s">
        <v>2937</v>
      </c>
      <c r="B1750" s="28" t="s">
        <v>2938</v>
      </c>
      <c r="C1750" s="1">
        <v>780</v>
      </c>
      <c r="D1750" s="48" t="s">
        <v>743</v>
      </c>
      <c r="E1750" s="43">
        <f t="shared" si="114"/>
        <v>728</v>
      </c>
      <c r="F1750" s="33">
        <f t="shared" si="113"/>
        <v>520</v>
      </c>
      <c r="G1750" s="43"/>
      <c r="H1750" s="33">
        <v>645</v>
      </c>
      <c r="I1750" s="35">
        <v>0.19</v>
      </c>
      <c r="J1750" s="33">
        <v>780</v>
      </c>
      <c r="K1750" s="43">
        <f t="shared" si="115"/>
        <v>520</v>
      </c>
      <c r="L1750" s="43"/>
      <c r="M1750" s="140"/>
      <c r="O1750" s="113"/>
    </row>
    <row r="1751" spans="1:15" x14ac:dyDescent="0.25">
      <c r="A1751" s="29" t="s">
        <v>2939</v>
      </c>
      <c r="B1751" s="28" t="s">
        <v>2940</v>
      </c>
      <c r="C1751" s="1">
        <v>746</v>
      </c>
      <c r="D1751" s="48" t="s">
        <v>743</v>
      </c>
      <c r="E1751" s="43">
        <f t="shared" si="114"/>
        <v>697</v>
      </c>
      <c r="F1751" s="33">
        <f t="shared" si="113"/>
        <v>498</v>
      </c>
      <c r="G1751" s="43"/>
      <c r="H1751" s="33">
        <v>617</v>
      </c>
      <c r="I1751" s="35">
        <v>0.19</v>
      </c>
      <c r="J1751" s="33">
        <v>746</v>
      </c>
      <c r="K1751" s="43">
        <f t="shared" si="115"/>
        <v>498</v>
      </c>
      <c r="L1751" s="43"/>
      <c r="M1751" s="140"/>
      <c r="O1751" s="113"/>
    </row>
    <row r="1752" spans="1:15" x14ac:dyDescent="0.25">
      <c r="A1752" s="29" t="s">
        <v>2941</v>
      </c>
      <c r="B1752" s="28" t="s">
        <v>2942</v>
      </c>
      <c r="C1752" s="1">
        <v>875</v>
      </c>
      <c r="D1752" s="48" t="s">
        <v>743</v>
      </c>
      <c r="E1752" s="43">
        <f t="shared" si="114"/>
        <v>818</v>
      </c>
      <c r="F1752" s="33">
        <f t="shared" si="113"/>
        <v>584</v>
      </c>
      <c r="G1752" s="43"/>
      <c r="H1752" s="33">
        <v>724</v>
      </c>
      <c r="I1752" s="35">
        <v>0.19</v>
      </c>
      <c r="J1752" s="33">
        <v>876</v>
      </c>
      <c r="K1752" s="43">
        <f t="shared" si="115"/>
        <v>584</v>
      </c>
      <c r="L1752" s="43"/>
      <c r="M1752" s="140"/>
      <c r="O1752" s="113"/>
    </row>
    <row r="1753" spans="1:15" x14ac:dyDescent="0.25">
      <c r="A1753" s="29" t="s">
        <v>2943</v>
      </c>
      <c r="B1753" s="28" t="s">
        <v>2944</v>
      </c>
      <c r="C1753" s="1">
        <v>788</v>
      </c>
      <c r="D1753" s="48" t="s">
        <v>743</v>
      </c>
      <c r="E1753" s="43">
        <f t="shared" si="114"/>
        <v>736</v>
      </c>
      <c r="F1753" s="33">
        <f t="shared" si="113"/>
        <v>526</v>
      </c>
      <c r="G1753" s="43"/>
      <c r="H1753" s="33">
        <v>652</v>
      </c>
      <c r="I1753" s="35">
        <v>0.31</v>
      </c>
      <c r="J1753" s="33">
        <v>789</v>
      </c>
      <c r="K1753" s="43">
        <f t="shared" si="115"/>
        <v>526</v>
      </c>
      <c r="L1753" s="43"/>
      <c r="M1753" s="140"/>
      <c r="O1753" s="113"/>
    </row>
    <row r="1754" spans="1:15" x14ac:dyDescent="0.25">
      <c r="A1754" s="29" t="s">
        <v>2945</v>
      </c>
      <c r="B1754" s="28" t="s">
        <v>2946</v>
      </c>
      <c r="C1754" s="1">
        <v>809</v>
      </c>
      <c r="D1754" s="48" t="s">
        <v>743</v>
      </c>
      <c r="E1754" s="43">
        <f t="shared" si="114"/>
        <v>756</v>
      </c>
      <c r="F1754" s="33">
        <f t="shared" si="113"/>
        <v>540</v>
      </c>
      <c r="G1754" s="43"/>
      <c r="H1754" s="33">
        <v>669</v>
      </c>
      <c r="I1754" s="35">
        <v>0.31</v>
      </c>
      <c r="J1754" s="33">
        <v>809</v>
      </c>
      <c r="K1754" s="43">
        <f t="shared" si="115"/>
        <v>540</v>
      </c>
      <c r="L1754" s="43"/>
      <c r="M1754" s="140"/>
      <c r="O1754" s="113"/>
    </row>
    <row r="1755" spans="1:15" x14ac:dyDescent="0.25">
      <c r="A1755" s="29" t="s">
        <v>2947</v>
      </c>
      <c r="B1755" s="28" t="s">
        <v>2948</v>
      </c>
      <c r="C1755" s="1">
        <v>682</v>
      </c>
      <c r="D1755" s="48" t="s">
        <v>743</v>
      </c>
      <c r="E1755" s="43">
        <f t="shared" si="114"/>
        <v>637</v>
      </c>
      <c r="F1755" s="33">
        <f t="shared" si="113"/>
        <v>455</v>
      </c>
      <c r="G1755" s="43"/>
      <c r="H1755" s="33">
        <v>564</v>
      </c>
      <c r="I1755" s="35">
        <v>0.31</v>
      </c>
      <c r="J1755" s="33">
        <v>682</v>
      </c>
      <c r="K1755" s="43">
        <f t="shared" si="115"/>
        <v>455</v>
      </c>
      <c r="L1755" s="43"/>
      <c r="M1755" s="140"/>
      <c r="O1755" s="113"/>
    </row>
    <row r="1756" spans="1:15" x14ac:dyDescent="0.25">
      <c r="A1756" s="29" t="s">
        <v>2949</v>
      </c>
      <c r="B1756" s="28" t="s">
        <v>2950</v>
      </c>
      <c r="C1756" s="1">
        <v>2211</v>
      </c>
      <c r="D1756" s="48" t="s">
        <v>743</v>
      </c>
      <c r="E1756" s="43">
        <f t="shared" si="114"/>
        <v>2064</v>
      </c>
      <c r="F1756" s="33">
        <f t="shared" si="113"/>
        <v>1474</v>
      </c>
      <c r="G1756" s="43"/>
      <c r="H1756" s="33">
        <v>1828</v>
      </c>
      <c r="I1756" s="35">
        <v>0.56999999999999995</v>
      </c>
      <c r="J1756" s="33">
        <v>2211</v>
      </c>
      <c r="K1756" s="43">
        <f t="shared" si="115"/>
        <v>1474</v>
      </c>
      <c r="L1756" s="43"/>
      <c r="M1756" s="140"/>
      <c r="O1756" s="113"/>
    </row>
    <row r="1757" spans="1:15" x14ac:dyDescent="0.25">
      <c r="A1757" s="29" t="s">
        <v>2951</v>
      </c>
      <c r="B1757" s="28" t="s">
        <v>2952</v>
      </c>
      <c r="C1757" s="1">
        <v>1716</v>
      </c>
      <c r="D1757" s="48" t="s">
        <v>743</v>
      </c>
      <c r="E1757" s="43">
        <f t="shared" si="114"/>
        <v>1602</v>
      </c>
      <c r="F1757" s="33">
        <f t="shared" si="113"/>
        <v>1144</v>
      </c>
      <c r="G1757" s="43"/>
      <c r="H1757" s="33">
        <v>1419</v>
      </c>
      <c r="I1757" s="35">
        <v>0.31</v>
      </c>
      <c r="J1757" s="33">
        <v>1717</v>
      </c>
      <c r="K1757" s="43">
        <f t="shared" si="115"/>
        <v>1144</v>
      </c>
      <c r="L1757" s="43"/>
      <c r="M1757" s="140"/>
      <c r="O1757" s="113"/>
    </row>
    <row r="1758" spans="1:15" x14ac:dyDescent="0.25">
      <c r="A1758" s="29" t="s">
        <v>2953</v>
      </c>
      <c r="B1758" s="28" t="s">
        <v>2954</v>
      </c>
      <c r="C1758" s="1">
        <v>4738</v>
      </c>
      <c r="D1758" s="48" t="s">
        <v>743</v>
      </c>
      <c r="E1758" s="43">
        <f t="shared" si="114"/>
        <v>4423</v>
      </c>
      <c r="F1758" s="33">
        <f t="shared" si="113"/>
        <v>3159</v>
      </c>
      <c r="G1758" s="43"/>
      <c r="H1758" s="33">
        <v>3917</v>
      </c>
      <c r="I1758" s="35">
        <v>0.95</v>
      </c>
      <c r="J1758" s="33">
        <v>4738</v>
      </c>
      <c r="K1758" s="43">
        <f t="shared" si="115"/>
        <v>3159</v>
      </c>
      <c r="L1758" s="43"/>
      <c r="M1758" s="140"/>
      <c r="O1758" s="113"/>
    </row>
    <row r="1759" spans="1:15" x14ac:dyDescent="0.25">
      <c r="A1759" s="29" t="s">
        <v>2955</v>
      </c>
      <c r="B1759" s="28" t="s">
        <v>2956</v>
      </c>
      <c r="C1759" s="1">
        <v>1405</v>
      </c>
      <c r="D1759" s="48" t="s">
        <v>743</v>
      </c>
      <c r="E1759" s="43">
        <f t="shared" si="114"/>
        <v>1312</v>
      </c>
      <c r="F1759" s="33">
        <f t="shared" si="113"/>
        <v>937</v>
      </c>
      <c r="G1759" s="43"/>
      <c r="H1759" s="33">
        <v>1162</v>
      </c>
      <c r="I1759" s="35">
        <v>0.48</v>
      </c>
      <c r="J1759" s="33">
        <v>1406</v>
      </c>
      <c r="K1759" s="43">
        <f t="shared" si="115"/>
        <v>937</v>
      </c>
      <c r="L1759" s="43"/>
      <c r="M1759" s="140"/>
      <c r="O1759" s="113"/>
    </row>
    <row r="1760" spans="1:15" x14ac:dyDescent="0.25">
      <c r="A1760" s="29" t="s">
        <v>2957</v>
      </c>
      <c r="B1760" s="28" t="s">
        <v>2958</v>
      </c>
      <c r="C1760" s="1">
        <v>1033</v>
      </c>
      <c r="D1760" s="48" t="s">
        <v>743</v>
      </c>
      <c r="E1760" s="43">
        <f t="shared" si="114"/>
        <v>965</v>
      </c>
      <c r="F1760" s="33">
        <f t="shared" si="113"/>
        <v>689</v>
      </c>
      <c r="G1760" s="43"/>
      <c r="H1760" s="33">
        <v>854</v>
      </c>
      <c r="I1760" s="35">
        <v>0.48</v>
      </c>
      <c r="J1760" s="33">
        <v>1033</v>
      </c>
      <c r="K1760" s="43">
        <f t="shared" si="115"/>
        <v>689</v>
      </c>
      <c r="L1760" s="43"/>
      <c r="M1760" s="140"/>
      <c r="O1760" s="113"/>
    </row>
    <row r="1761" spans="1:15" x14ac:dyDescent="0.25">
      <c r="A1761" s="29" t="s">
        <v>2959</v>
      </c>
      <c r="B1761" s="28" t="s">
        <v>2960</v>
      </c>
      <c r="C1761" s="1">
        <v>684</v>
      </c>
      <c r="D1761" s="48" t="s">
        <v>743</v>
      </c>
      <c r="E1761" s="43">
        <f t="shared" si="114"/>
        <v>638</v>
      </c>
      <c r="F1761" s="33">
        <f t="shared" si="113"/>
        <v>456</v>
      </c>
      <c r="G1761" s="43"/>
      <c r="H1761" s="33">
        <v>566</v>
      </c>
      <c r="I1761" s="35">
        <v>0.48</v>
      </c>
      <c r="J1761" s="33">
        <v>685</v>
      </c>
      <c r="K1761" s="43">
        <f t="shared" si="115"/>
        <v>456</v>
      </c>
      <c r="L1761" s="43"/>
      <c r="M1761" s="140"/>
      <c r="O1761" s="113"/>
    </row>
    <row r="1762" spans="1:15" x14ac:dyDescent="0.25">
      <c r="A1762" s="29" t="s">
        <v>2961</v>
      </c>
      <c r="B1762" s="28" t="s">
        <v>2962</v>
      </c>
      <c r="C1762" s="1">
        <v>2985</v>
      </c>
      <c r="D1762" s="48" t="s">
        <v>743</v>
      </c>
      <c r="E1762" s="43">
        <f t="shared" si="114"/>
        <v>2786</v>
      </c>
      <c r="F1762" s="33">
        <f t="shared" si="113"/>
        <v>1990</v>
      </c>
      <c r="G1762" s="43"/>
      <c r="H1762" s="33">
        <v>2468</v>
      </c>
      <c r="I1762" s="35">
        <v>0.95</v>
      </c>
      <c r="J1762" s="33">
        <v>2985</v>
      </c>
      <c r="K1762" s="43">
        <f t="shared" si="115"/>
        <v>1990</v>
      </c>
      <c r="L1762" s="43"/>
      <c r="M1762" s="140"/>
      <c r="O1762" s="113"/>
    </row>
    <row r="1763" spans="1:15" x14ac:dyDescent="0.25">
      <c r="A1763" s="29" t="s">
        <v>2963</v>
      </c>
      <c r="B1763" s="28" t="s">
        <v>2964</v>
      </c>
      <c r="C1763" s="1">
        <v>1393</v>
      </c>
      <c r="D1763" s="48" t="s">
        <v>743</v>
      </c>
      <c r="E1763" s="43">
        <f t="shared" si="114"/>
        <v>1301</v>
      </c>
      <c r="F1763" s="33">
        <f t="shared" si="113"/>
        <v>929</v>
      </c>
      <c r="G1763" s="43"/>
      <c r="H1763" s="33">
        <v>1152</v>
      </c>
      <c r="I1763" s="35">
        <v>0.62</v>
      </c>
      <c r="J1763" s="33">
        <v>1394</v>
      </c>
      <c r="K1763" s="43">
        <f t="shared" si="115"/>
        <v>929</v>
      </c>
      <c r="L1763" s="43"/>
      <c r="M1763" s="140"/>
      <c r="O1763" s="113"/>
    </row>
    <row r="1764" spans="1:15" x14ac:dyDescent="0.25">
      <c r="A1764" s="29" t="s">
        <v>2965</v>
      </c>
      <c r="B1764" s="28" t="s">
        <v>2966</v>
      </c>
      <c r="C1764" s="1">
        <v>2985</v>
      </c>
      <c r="D1764" s="48" t="s">
        <v>743</v>
      </c>
      <c r="E1764" s="43">
        <f t="shared" si="114"/>
        <v>2786</v>
      </c>
      <c r="F1764" s="33">
        <f t="shared" si="113"/>
        <v>1990</v>
      </c>
      <c r="G1764" s="43"/>
      <c r="H1764" s="33">
        <v>2468</v>
      </c>
      <c r="I1764" s="35">
        <v>0.62</v>
      </c>
      <c r="J1764" s="33">
        <v>2985</v>
      </c>
      <c r="K1764" s="43">
        <f t="shared" si="115"/>
        <v>1990</v>
      </c>
      <c r="L1764" s="43"/>
      <c r="M1764" s="140"/>
      <c r="O1764" s="113"/>
    </row>
    <row r="1765" spans="1:15" x14ac:dyDescent="0.25">
      <c r="A1765" s="29" t="s">
        <v>2967</v>
      </c>
      <c r="B1765" s="28" t="s">
        <v>2968</v>
      </c>
      <c r="C1765" s="1">
        <v>4600</v>
      </c>
      <c r="D1765" s="48" t="s">
        <v>743</v>
      </c>
      <c r="E1765" s="43">
        <f t="shared" si="114"/>
        <v>4294</v>
      </c>
      <c r="F1765" s="33">
        <f t="shared" si="113"/>
        <v>3067</v>
      </c>
      <c r="G1765" s="43"/>
      <c r="H1765" s="33">
        <v>3803</v>
      </c>
      <c r="I1765" s="35">
        <v>1.3</v>
      </c>
      <c r="J1765" s="33">
        <v>4600</v>
      </c>
      <c r="K1765" s="43">
        <f t="shared" si="115"/>
        <v>3067</v>
      </c>
      <c r="L1765" s="43"/>
      <c r="M1765" s="140"/>
      <c r="O1765" s="113"/>
    </row>
    <row r="1766" spans="1:15" x14ac:dyDescent="0.25">
      <c r="A1766" s="29" t="s">
        <v>2969</v>
      </c>
      <c r="B1766" s="28" t="s">
        <v>2970</v>
      </c>
      <c r="C1766" s="1">
        <v>1183</v>
      </c>
      <c r="D1766" s="48" t="s">
        <v>743</v>
      </c>
      <c r="E1766" s="43">
        <f t="shared" si="114"/>
        <v>1105</v>
      </c>
      <c r="F1766" s="33">
        <f t="shared" si="113"/>
        <v>789</v>
      </c>
      <c r="G1766" s="43"/>
      <c r="H1766" s="33">
        <v>978</v>
      </c>
      <c r="I1766" s="35">
        <v>0.62</v>
      </c>
      <c r="J1766" s="33">
        <v>1183</v>
      </c>
      <c r="K1766" s="43">
        <f t="shared" si="115"/>
        <v>789</v>
      </c>
      <c r="L1766" s="43"/>
      <c r="M1766" s="140"/>
      <c r="O1766" s="113"/>
    </row>
    <row r="1767" spans="1:15" x14ac:dyDescent="0.25">
      <c r="A1767" s="29" t="s">
        <v>2971</v>
      </c>
      <c r="B1767" s="28" t="s">
        <v>2972</v>
      </c>
      <c r="C1767" s="1">
        <v>2729</v>
      </c>
      <c r="D1767" s="48" t="s">
        <v>743</v>
      </c>
      <c r="E1767" s="43">
        <f t="shared" si="114"/>
        <v>2547</v>
      </c>
      <c r="F1767" s="33">
        <f t="shared" si="113"/>
        <v>1819</v>
      </c>
      <c r="G1767" s="43"/>
      <c r="H1767" s="33">
        <v>2256</v>
      </c>
      <c r="I1767" s="35">
        <v>0.06</v>
      </c>
      <c r="J1767" s="33">
        <v>2729</v>
      </c>
      <c r="K1767" s="43">
        <f t="shared" si="115"/>
        <v>1819</v>
      </c>
      <c r="L1767" s="43"/>
      <c r="M1767" s="140"/>
      <c r="O1767" s="113"/>
    </row>
    <row r="1768" spans="1:15" x14ac:dyDescent="0.25">
      <c r="A1768" s="29" t="s">
        <v>2973</v>
      </c>
      <c r="B1768" s="28" t="s">
        <v>2974</v>
      </c>
      <c r="C1768" s="1">
        <v>4277</v>
      </c>
      <c r="D1768" s="48" t="s">
        <v>743</v>
      </c>
      <c r="E1768" s="43">
        <f t="shared" si="114"/>
        <v>3993</v>
      </c>
      <c r="F1768" s="33">
        <f t="shared" si="113"/>
        <v>2852</v>
      </c>
      <c r="G1768" s="43"/>
      <c r="H1768" s="33">
        <v>3536</v>
      </c>
      <c r="I1768" s="35">
        <v>1.3</v>
      </c>
      <c r="J1768" s="33">
        <v>4277</v>
      </c>
      <c r="K1768" s="43">
        <f t="shared" si="115"/>
        <v>2852</v>
      </c>
      <c r="L1768" s="43"/>
      <c r="M1768" s="140"/>
      <c r="O1768" s="113"/>
    </row>
    <row r="1769" spans="1:15" x14ac:dyDescent="0.25">
      <c r="A1769" s="29" t="s">
        <v>2975</v>
      </c>
      <c r="B1769" s="28" t="s">
        <v>2976</v>
      </c>
      <c r="C1769" s="1">
        <v>1137</v>
      </c>
      <c r="D1769" s="48" t="s">
        <v>743</v>
      </c>
      <c r="E1769" s="43">
        <f t="shared" si="114"/>
        <v>1061</v>
      </c>
      <c r="F1769" s="33">
        <f t="shared" si="113"/>
        <v>758</v>
      </c>
      <c r="G1769" s="43"/>
      <c r="H1769" s="33">
        <v>940</v>
      </c>
      <c r="I1769" s="35">
        <v>0.62</v>
      </c>
      <c r="J1769" s="33">
        <v>1137</v>
      </c>
      <c r="K1769" s="43">
        <f t="shared" si="115"/>
        <v>758</v>
      </c>
      <c r="L1769" s="43"/>
      <c r="M1769" s="140"/>
      <c r="O1769" s="113"/>
    </row>
    <row r="1770" spans="1:15" x14ac:dyDescent="0.25">
      <c r="A1770" s="29" t="s">
        <v>2977</v>
      </c>
      <c r="B1770" s="28" t="s">
        <v>2978</v>
      </c>
      <c r="C1770" s="1">
        <v>3114</v>
      </c>
      <c r="D1770" s="48" t="s">
        <v>743</v>
      </c>
      <c r="E1770" s="43">
        <f t="shared" si="114"/>
        <v>2908</v>
      </c>
      <c r="F1770" s="33">
        <f t="shared" si="113"/>
        <v>2077</v>
      </c>
      <c r="G1770" s="43"/>
      <c r="H1770" s="33">
        <v>2575</v>
      </c>
      <c r="I1770" s="35">
        <v>0.99</v>
      </c>
      <c r="J1770" s="33">
        <v>3115</v>
      </c>
      <c r="K1770" s="43">
        <f t="shared" si="115"/>
        <v>2077</v>
      </c>
      <c r="L1770" s="43"/>
      <c r="M1770" s="140"/>
      <c r="O1770" s="113"/>
    </row>
    <row r="1771" spans="1:15" x14ac:dyDescent="0.25">
      <c r="A1771" s="29" t="s">
        <v>2979</v>
      </c>
      <c r="B1771" s="28" t="s">
        <v>2980</v>
      </c>
      <c r="C1771" s="1">
        <v>1787</v>
      </c>
      <c r="D1771" s="48" t="s">
        <v>743</v>
      </c>
      <c r="E1771" s="43">
        <f t="shared" si="114"/>
        <v>1669</v>
      </c>
      <c r="F1771" s="33">
        <f t="shared" si="113"/>
        <v>1192</v>
      </c>
      <c r="G1771" s="43"/>
      <c r="H1771" s="33">
        <v>1478</v>
      </c>
      <c r="I1771" s="35">
        <v>0.99</v>
      </c>
      <c r="J1771" s="33">
        <v>1788</v>
      </c>
      <c r="K1771" s="43">
        <f t="shared" si="115"/>
        <v>1192</v>
      </c>
      <c r="L1771" s="43"/>
      <c r="M1771" s="140"/>
      <c r="O1771" s="113"/>
    </row>
    <row r="1772" spans="1:15" x14ac:dyDescent="0.25">
      <c r="A1772" s="29" t="s">
        <v>2981</v>
      </c>
      <c r="B1772" s="28" t="s">
        <v>2982</v>
      </c>
      <c r="C1772" s="1">
        <v>8044</v>
      </c>
      <c r="D1772" s="48" t="s">
        <v>743</v>
      </c>
      <c r="E1772" s="43">
        <f t="shared" si="114"/>
        <v>7508</v>
      </c>
      <c r="F1772" s="33">
        <f t="shared" si="113"/>
        <v>5363</v>
      </c>
      <c r="G1772" s="43"/>
      <c r="H1772" s="33">
        <v>6650</v>
      </c>
      <c r="I1772" s="35">
        <v>2.4</v>
      </c>
      <c r="J1772" s="33">
        <v>8044</v>
      </c>
      <c r="K1772" s="43">
        <f t="shared" si="115"/>
        <v>5363</v>
      </c>
      <c r="L1772" s="43"/>
      <c r="M1772" s="140"/>
      <c r="O1772" s="113"/>
    </row>
    <row r="1773" spans="1:15" x14ac:dyDescent="0.25">
      <c r="A1773" s="29" t="s">
        <v>2983</v>
      </c>
      <c r="B1773" s="28" t="s">
        <v>2984</v>
      </c>
      <c r="C1773" s="1">
        <v>5968</v>
      </c>
      <c r="D1773" s="48" t="s">
        <v>743</v>
      </c>
      <c r="E1773" s="43">
        <f t="shared" si="114"/>
        <v>5571</v>
      </c>
      <c r="F1773" s="33">
        <f t="shared" si="113"/>
        <v>3979</v>
      </c>
      <c r="G1773" s="43"/>
      <c r="H1773" s="33">
        <v>4934</v>
      </c>
      <c r="I1773" s="35">
        <v>2.4</v>
      </c>
      <c r="J1773" s="33">
        <v>5969</v>
      </c>
      <c r="K1773" s="43">
        <f t="shared" si="115"/>
        <v>3979</v>
      </c>
      <c r="L1773" s="43"/>
      <c r="M1773" s="140"/>
      <c r="O1773" s="113"/>
    </row>
    <row r="1774" spans="1:15" x14ac:dyDescent="0.25">
      <c r="A1774" s="29" t="s">
        <v>2985</v>
      </c>
      <c r="B1774" s="28" t="s">
        <v>2986</v>
      </c>
      <c r="C1774" s="1">
        <v>1933</v>
      </c>
      <c r="D1774" s="48" t="s">
        <v>743</v>
      </c>
      <c r="E1774" s="43">
        <f t="shared" si="114"/>
        <v>1805</v>
      </c>
      <c r="F1774" s="33">
        <f t="shared" si="113"/>
        <v>1289</v>
      </c>
      <c r="G1774" s="43"/>
      <c r="H1774" s="33">
        <v>1598</v>
      </c>
      <c r="I1774" s="35">
        <v>0.99</v>
      </c>
      <c r="J1774" s="33">
        <v>1933</v>
      </c>
      <c r="K1774" s="43">
        <f t="shared" si="115"/>
        <v>1289</v>
      </c>
      <c r="L1774" s="43"/>
      <c r="M1774" s="140"/>
      <c r="O1774" s="113"/>
    </row>
    <row r="1775" spans="1:15" x14ac:dyDescent="0.25">
      <c r="A1775" s="29" t="s">
        <v>2987</v>
      </c>
      <c r="B1775" s="28" t="s">
        <v>2988</v>
      </c>
      <c r="C1775" s="1">
        <v>1829</v>
      </c>
      <c r="D1775" s="48" t="s">
        <v>743</v>
      </c>
      <c r="E1775" s="43">
        <f t="shared" si="114"/>
        <v>1707</v>
      </c>
      <c r="F1775" s="33">
        <f t="shared" si="113"/>
        <v>1219</v>
      </c>
      <c r="G1775" s="43"/>
      <c r="H1775" s="33">
        <v>1512</v>
      </c>
      <c r="I1775" s="35">
        <v>0.99</v>
      </c>
      <c r="J1775" s="33">
        <v>1829</v>
      </c>
      <c r="K1775" s="43">
        <f t="shared" si="115"/>
        <v>1219</v>
      </c>
      <c r="L1775" s="43"/>
      <c r="M1775" s="140"/>
      <c r="O1775" s="113"/>
    </row>
    <row r="1776" spans="1:15" x14ac:dyDescent="0.25">
      <c r="A1776" s="29" t="s">
        <v>159</v>
      </c>
      <c r="B1776" s="48"/>
      <c r="D1776" s="31" t="s">
        <v>160</v>
      </c>
      <c r="E1776" s="43" t="str">
        <f t="shared" si="114"/>
        <v/>
      </c>
      <c r="F1776" s="33" t="str">
        <f t="shared" si="113"/>
        <v/>
      </c>
      <c r="G1776" s="43"/>
      <c r="H1776" s="62" t="s">
        <v>2913</v>
      </c>
      <c r="J1776" s="114" t="s">
        <v>159</v>
      </c>
      <c r="K1776" s="43"/>
      <c r="L1776" s="43"/>
      <c r="M1776" s="140"/>
      <c r="O1776" s="113"/>
    </row>
    <row r="1777" spans="1:15" ht="15.75" thickBot="1" x14ac:dyDescent="0.3">
      <c r="A1777" s="29" t="s">
        <v>159</v>
      </c>
      <c r="B1777" s="48"/>
      <c r="D1777" s="31" t="s">
        <v>163</v>
      </c>
      <c r="E1777" s="43" t="str">
        <f t="shared" si="114"/>
        <v/>
      </c>
      <c r="F1777" s="33" t="str">
        <f t="shared" si="113"/>
        <v/>
      </c>
      <c r="G1777" s="43"/>
      <c r="H1777" s="58" t="s">
        <v>1989</v>
      </c>
      <c r="I1777" s="35" t="s">
        <v>2914</v>
      </c>
      <c r="J1777" s="114" t="s">
        <v>159</v>
      </c>
      <c r="K1777" s="43"/>
      <c r="L1777" s="43"/>
      <c r="M1777" s="140"/>
      <c r="O1777" s="113"/>
    </row>
    <row r="1778" spans="1:15" x14ac:dyDescent="0.25">
      <c r="A1778" s="29" t="s">
        <v>159</v>
      </c>
      <c r="B1778" s="64" t="s">
        <v>2915</v>
      </c>
      <c r="D1778" s="31" t="s">
        <v>166</v>
      </c>
      <c r="E1778" s="43" t="str">
        <f t="shared" si="114"/>
        <v/>
      </c>
      <c r="F1778" s="33" t="str">
        <f t="shared" si="113"/>
        <v/>
      </c>
      <c r="G1778" s="43"/>
      <c r="H1778" s="45" t="s">
        <v>2916</v>
      </c>
      <c r="J1778" s="114" t="s">
        <v>159</v>
      </c>
      <c r="K1778" s="43"/>
      <c r="L1778" s="43"/>
      <c r="M1778" s="140"/>
      <c r="O1778" s="113"/>
    </row>
    <row r="1779" spans="1:15" x14ac:dyDescent="0.25">
      <c r="A1779" s="29" t="s">
        <v>159</v>
      </c>
      <c r="B1779" s="38" t="s">
        <v>740</v>
      </c>
      <c r="D1779" s="31" t="s">
        <v>617</v>
      </c>
      <c r="E1779" s="43" t="str">
        <f t="shared" si="114"/>
        <v/>
      </c>
      <c r="F1779" s="33" t="str">
        <f t="shared" si="113"/>
        <v/>
      </c>
      <c r="G1779" s="43"/>
      <c r="H1779" s="63" t="s">
        <v>2917</v>
      </c>
      <c r="J1779" s="114" t="s">
        <v>159</v>
      </c>
      <c r="K1779" s="43"/>
      <c r="L1779" s="43"/>
      <c r="M1779" s="140"/>
      <c r="O1779" s="113"/>
    </row>
    <row r="1780" spans="1:15" x14ac:dyDescent="0.25">
      <c r="A1780" s="29" t="s">
        <v>159</v>
      </c>
      <c r="B1780" s="38" t="s">
        <v>2361</v>
      </c>
      <c r="D1780" s="31"/>
      <c r="E1780" s="43" t="str">
        <f t="shared" si="114"/>
        <v/>
      </c>
      <c r="F1780" s="33" t="str">
        <f t="shared" si="113"/>
        <v/>
      </c>
      <c r="G1780" s="43"/>
      <c r="H1780" s="55" t="s">
        <v>241</v>
      </c>
      <c r="I1780" s="35" t="s">
        <v>242</v>
      </c>
      <c r="J1780" s="114" t="s">
        <v>159</v>
      </c>
      <c r="K1780" s="43"/>
      <c r="L1780" s="43"/>
      <c r="M1780" s="140"/>
      <c r="O1780" s="113"/>
    </row>
    <row r="1781" spans="1:15" ht="15.75" thickBot="1" x14ac:dyDescent="0.3">
      <c r="A1781" s="23" t="s">
        <v>73</v>
      </c>
      <c r="B1781" s="59" t="s">
        <v>2918</v>
      </c>
      <c r="D1781" s="31" t="s">
        <v>243</v>
      </c>
      <c r="E1781" s="43" t="str">
        <f t="shared" si="114"/>
        <v/>
      </c>
      <c r="F1781" s="33" t="str">
        <f t="shared" si="113"/>
        <v/>
      </c>
      <c r="G1781" s="43"/>
      <c r="H1781" s="55" t="s">
        <v>244</v>
      </c>
      <c r="I1781" s="35" t="s">
        <v>245</v>
      </c>
      <c r="J1781" s="114" t="s">
        <v>159</v>
      </c>
      <c r="K1781" s="43"/>
      <c r="L1781" s="43"/>
      <c r="M1781" s="140"/>
      <c r="O1781" s="113"/>
    </row>
    <row r="1782" spans="1:15" x14ac:dyDescent="0.25">
      <c r="A1782" s="29" t="s">
        <v>2989</v>
      </c>
      <c r="B1782" s="28" t="s">
        <v>2990</v>
      </c>
      <c r="C1782" s="1">
        <f>1727*2</f>
        <v>3454</v>
      </c>
      <c r="D1782" s="48" t="s">
        <v>743</v>
      </c>
      <c r="E1782" s="43">
        <f t="shared" si="114"/>
        <v>1613</v>
      </c>
      <c r="F1782" s="33">
        <f t="shared" si="113"/>
        <v>1152</v>
      </c>
      <c r="G1782" s="43"/>
      <c r="H1782" s="33">
        <v>1428</v>
      </c>
      <c r="I1782" s="35">
        <v>2.4</v>
      </c>
      <c r="J1782" s="33">
        <v>1727</v>
      </c>
      <c r="K1782" s="43">
        <f t="shared" ref="K1782:K1798" si="116">H1782/1.24</f>
        <v>1152</v>
      </c>
      <c r="L1782" s="43"/>
      <c r="M1782" s="140"/>
      <c r="O1782" s="113"/>
    </row>
    <row r="1783" spans="1:15" x14ac:dyDescent="0.25">
      <c r="A1783" s="29" t="s">
        <v>2991</v>
      </c>
      <c r="B1783" s="28" t="s">
        <v>2992</v>
      </c>
      <c r="C1783" s="1">
        <v>3950</v>
      </c>
      <c r="D1783" s="48" t="s">
        <v>743</v>
      </c>
      <c r="E1783" s="43">
        <f t="shared" si="114"/>
        <v>3688</v>
      </c>
      <c r="F1783" s="33">
        <f t="shared" si="113"/>
        <v>2634</v>
      </c>
      <c r="G1783" s="43"/>
      <c r="H1783" s="33">
        <v>3266</v>
      </c>
      <c r="I1783" s="35">
        <v>1.71</v>
      </c>
      <c r="J1783" s="33">
        <v>3951</v>
      </c>
      <c r="K1783" s="43">
        <f t="shared" si="116"/>
        <v>2634</v>
      </c>
      <c r="L1783" s="43"/>
      <c r="M1783" s="140"/>
      <c r="O1783" s="113"/>
    </row>
    <row r="1784" spans="1:15" x14ac:dyDescent="0.25">
      <c r="A1784" s="29" t="s">
        <v>2993</v>
      </c>
      <c r="B1784" s="28" t="s">
        <v>2994</v>
      </c>
      <c r="C1784" s="1">
        <v>3198</v>
      </c>
      <c r="D1784" s="48" t="s">
        <v>743</v>
      </c>
      <c r="E1784" s="43">
        <f t="shared" si="114"/>
        <v>2985</v>
      </c>
      <c r="F1784" s="33">
        <f t="shared" si="113"/>
        <v>2132</v>
      </c>
      <c r="G1784" s="43"/>
      <c r="H1784" s="33">
        <v>2644</v>
      </c>
      <c r="I1784" s="35">
        <v>1.71</v>
      </c>
      <c r="J1784" s="33">
        <v>3198</v>
      </c>
      <c r="K1784" s="43">
        <f t="shared" si="116"/>
        <v>2132</v>
      </c>
      <c r="L1784" s="43"/>
      <c r="M1784" s="140"/>
      <c r="O1784" s="113"/>
    </row>
    <row r="1785" spans="1:15" x14ac:dyDescent="0.25">
      <c r="A1785" s="29" t="s">
        <v>2995</v>
      </c>
      <c r="B1785" s="28" t="s">
        <v>2996</v>
      </c>
      <c r="C1785" s="1">
        <v>14700</v>
      </c>
      <c r="D1785" s="48" t="s">
        <v>743</v>
      </c>
      <c r="E1785" s="43">
        <f t="shared" si="114"/>
        <v>13720</v>
      </c>
      <c r="F1785" s="33">
        <f t="shared" si="113"/>
        <v>9800</v>
      </c>
      <c r="G1785" s="43"/>
      <c r="H1785" s="33">
        <v>12152</v>
      </c>
      <c r="I1785" s="35">
        <v>2.5</v>
      </c>
      <c r="J1785" s="33">
        <v>14700</v>
      </c>
      <c r="K1785" s="43">
        <f t="shared" si="116"/>
        <v>9800</v>
      </c>
      <c r="L1785" s="43"/>
      <c r="M1785" s="140"/>
      <c r="O1785" s="113"/>
    </row>
    <row r="1786" spans="1:15" x14ac:dyDescent="0.25">
      <c r="A1786" s="29" t="s">
        <v>2997</v>
      </c>
      <c r="B1786" s="28" t="s">
        <v>2998</v>
      </c>
      <c r="C1786" s="1">
        <v>3900</v>
      </c>
      <c r="D1786" s="48" t="s">
        <v>743</v>
      </c>
      <c r="E1786" s="43">
        <f t="shared" si="114"/>
        <v>3640</v>
      </c>
      <c r="F1786" s="33">
        <f t="shared" si="113"/>
        <v>2600</v>
      </c>
      <c r="G1786" s="43"/>
      <c r="H1786" s="33">
        <v>3224</v>
      </c>
      <c r="I1786" s="35">
        <v>2.5299999999999998</v>
      </c>
      <c r="J1786" s="33">
        <v>3900</v>
      </c>
      <c r="K1786" s="43">
        <f t="shared" si="116"/>
        <v>2600</v>
      </c>
      <c r="L1786" s="43"/>
      <c r="M1786" s="140"/>
      <c r="O1786" s="113"/>
    </row>
    <row r="1787" spans="1:15" x14ac:dyDescent="0.25">
      <c r="A1787" s="29" t="s">
        <v>2999</v>
      </c>
      <c r="B1787" s="28" t="s">
        <v>3000</v>
      </c>
      <c r="C1787" s="1">
        <v>8888</v>
      </c>
      <c r="D1787" s="48" t="s">
        <v>743</v>
      </c>
      <c r="E1787" s="43">
        <f t="shared" si="114"/>
        <v>8296</v>
      </c>
      <c r="F1787" s="33">
        <f t="shared" si="113"/>
        <v>5926</v>
      </c>
      <c r="G1787" s="43"/>
      <c r="H1787" s="33">
        <v>7348</v>
      </c>
      <c r="I1787" s="35">
        <v>6.3</v>
      </c>
      <c r="J1787" s="33">
        <v>8889</v>
      </c>
      <c r="K1787" s="43">
        <f t="shared" si="116"/>
        <v>5926</v>
      </c>
      <c r="L1787" s="43"/>
      <c r="M1787" s="140"/>
      <c r="O1787" s="113"/>
    </row>
    <row r="1788" spans="1:15" x14ac:dyDescent="0.25">
      <c r="A1788" s="29" t="s">
        <v>3001</v>
      </c>
      <c r="B1788" s="28" t="s">
        <v>3002</v>
      </c>
      <c r="C1788" s="1">
        <v>3688</v>
      </c>
      <c r="D1788" s="48" t="s">
        <v>743</v>
      </c>
      <c r="E1788" s="43">
        <f t="shared" si="114"/>
        <v>3443</v>
      </c>
      <c r="F1788" s="33">
        <f t="shared" si="113"/>
        <v>2459</v>
      </c>
      <c r="G1788" s="43"/>
      <c r="H1788" s="33">
        <v>3049</v>
      </c>
      <c r="I1788" s="35">
        <v>2.5299999999999998</v>
      </c>
      <c r="J1788" s="33">
        <v>3688</v>
      </c>
      <c r="K1788" s="43">
        <f t="shared" si="116"/>
        <v>2459</v>
      </c>
      <c r="L1788" s="43"/>
      <c r="M1788" s="140"/>
      <c r="O1788" s="113"/>
    </row>
    <row r="1789" spans="1:15" x14ac:dyDescent="0.25">
      <c r="A1789" s="29" t="s">
        <v>3003</v>
      </c>
      <c r="B1789" s="28" t="s">
        <v>3004</v>
      </c>
      <c r="C1789" s="1">
        <v>7020</v>
      </c>
      <c r="D1789" s="48" t="s">
        <v>743</v>
      </c>
      <c r="E1789" s="43">
        <f t="shared" si="114"/>
        <v>6553</v>
      </c>
      <c r="F1789" s="33">
        <f t="shared" si="113"/>
        <v>4681</v>
      </c>
      <c r="G1789" s="43"/>
      <c r="H1789" s="33">
        <v>5804</v>
      </c>
      <c r="I1789" s="35">
        <v>5</v>
      </c>
      <c r="J1789" s="33">
        <v>7021</v>
      </c>
      <c r="K1789" s="43">
        <f t="shared" si="116"/>
        <v>4681</v>
      </c>
      <c r="L1789" s="43"/>
      <c r="M1789" s="140"/>
      <c r="O1789" s="113"/>
    </row>
    <row r="1790" spans="1:15" x14ac:dyDescent="0.25">
      <c r="A1790" s="29" t="s">
        <v>3005</v>
      </c>
      <c r="B1790" s="28" t="s">
        <v>3006</v>
      </c>
      <c r="C1790" s="1">
        <v>6534</v>
      </c>
      <c r="D1790" s="48" t="s">
        <v>743</v>
      </c>
      <c r="E1790" s="43">
        <f t="shared" si="114"/>
        <v>6098</v>
      </c>
      <c r="F1790" s="33">
        <f t="shared" si="113"/>
        <v>4356</v>
      </c>
      <c r="G1790" s="43"/>
      <c r="H1790" s="33">
        <v>5402</v>
      </c>
      <c r="I1790" s="35">
        <v>4.71</v>
      </c>
      <c r="J1790" s="33">
        <v>6535</v>
      </c>
      <c r="K1790" s="43">
        <f t="shared" si="116"/>
        <v>4356</v>
      </c>
      <c r="L1790" s="43"/>
      <c r="M1790" s="140"/>
      <c r="O1790" s="113"/>
    </row>
    <row r="1791" spans="1:15" x14ac:dyDescent="0.25">
      <c r="A1791" s="29" t="s">
        <v>3005</v>
      </c>
      <c r="B1791" s="28" t="s">
        <v>3006</v>
      </c>
      <c r="C1791" s="1">
        <v>6534</v>
      </c>
      <c r="D1791" s="48" t="s">
        <v>743</v>
      </c>
      <c r="E1791" s="43">
        <f t="shared" si="114"/>
        <v>6098</v>
      </c>
      <c r="F1791" s="33">
        <f t="shared" si="113"/>
        <v>4356</v>
      </c>
      <c r="G1791" s="43"/>
      <c r="H1791" s="33">
        <v>5402</v>
      </c>
      <c r="I1791" s="35">
        <v>4.71</v>
      </c>
      <c r="J1791" s="33">
        <v>6535</v>
      </c>
      <c r="K1791" s="43">
        <f t="shared" si="116"/>
        <v>4356</v>
      </c>
      <c r="L1791" s="43"/>
      <c r="M1791" s="140"/>
      <c r="O1791" s="113"/>
    </row>
    <row r="1792" spans="1:15" x14ac:dyDescent="0.25">
      <c r="A1792" s="29" t="s">
        <v>3007</v>
      </c>
      <c r="B1792" s="28" t="s">
        <v>3008</v>
      </c>
      <c r="C1792" s="1">
        <v>18177</v>
      </c>
      <c r="D1792" s="48" t="s">
        <v>743</v>
      </c>
      <c r="E1792" s="43">
        <f t="shared" si="114"/>
        <v>16967</v>
      </c>
      <c r="F1792" s="33">
        <f t="shared" si="113"/>
        <v>12119</v>
      </c>
      <c r="G1792" s="43"/>
      <c r="H1792" s="33">
        <v>15027</v>
      </c>
      <c r="I1792" s="35">
        <v>9.5</v>
      </c>
      <c r="J1792" s="33">
        <v>18178</v>
      </c>
      <c r="K1792" s="43">
        <f t="shared" si="116"/>
        <v>12119</v>
      </c>
      <c r="L1792" s="43"/>
      <c r="M1792" s="140"/>
      <c r="O1792" s="113"/>
    </row>
    <row r="1793" spans="1:15" x14ac:dyDescent="0.25">
      <c r="A1793" s="29" t="s">
        <v>3009</v>
      </c>
      <c r="B1793" s="28" t="s">
        <v>3010</v>
      </c>
      <c r="C1793" s="1">
        <v>10445</v>
      </c>
      <c r="D1793" s="48" t="s">
        <v>743</v>
      </c>
      <c r="E1793" s="43">
        <f t="shared" si="114"/>
        <v>9750</v>
      </c>
      <c r="F1793" s="33">
        <f t="shared" si="113"/>
        <v>6964</v>
      </c>
      <c r="G1793" s="43"/>
      <c r="H1793" s="33">
        <v>8635</v>
      </c>
      <c r="I1793" s="35">
        <v>7.4</v>
      </c>
      <c r="J1793" s="33">
        <v>10446</v>
      </c>
      <c r="K1793" s="43">
        <f t="shared" si="116"/>
        <v>6964</v>
      </c>
      <c r="L1793" s="43"/>
      <c r="M1793" s="140"/>
      <c r="O1793" s="113"/>
    </row>
    <row r="1794" spans="1:15" x14ac:dyDescent="0.25">
      <c r="A1794" s="29" t="s">
        <v>3011</v>
      </c>
      <c r="B1794" s="28" t="s">
        <v>3012</v>
      </c>
      <c r="C1794" s="1">
        <v>10010</v>
      </c>
      <c r="D1794" s="48" t="s">
        <v>743</v>
      </c>
      <c r="E1794" s="43">
        <f t="shared" si="114"/>
        <v>9342</v>
      </c>
      <c r="F1794" s="33">
        <f t="shared" si="113"/>
        <v>6673</v>
      </c>
      <c r="G1794" s="43"/>
      <c r="H1794" s="33">
        <v>8275</v>
      </c>
      <c r="I1794" s="35">
        <v>7.4</v>
      </c>
      <c r="J1794" s="33">
        <v>10010</v>
      </c>
      <c r="K1794" s="43">
        <f t="shared" si="116"/>
        <v>6673</v>
      </c>
      <c r="L1794" s="43"/>
      <c r="M1794" s="140"/>
      <c r="O1794" s="113"/>
    </row>
    <row r="1795" spans="1:15" x14ac:dyDescent="0.25">
      <c r="A1795" s="29" t="s">
        <v>3013</v>
      </c>
      <c r="B1795" s="28" t="s">
        <v>3014</v>
      </c>
      <c r="C1795" s="1">
        <v>14918</v>
      </c>
      <c r="D1795" s="48" t="s">
        <v>743</v>
      </c>
      <c r="E1795" s="43">
        <f t="shared" si="114"/>
        <v>13924</v>
      </c>
      <c r="F1795" s="33">
        <f t="shared" si="113"/>
        <v>9946</v>
      </c>
      <c r="G1795" s="43"/>
      <c r="H1795" s="33">
        <v>12333</v>
      </c>
      <c r="I1795" s="35">
        <v>0</v>
      </c>
      <c r="J1795" s="33">
        <v>14919</v>
      </c>
      <c r="K1795" s="43">
        <f t="shared" si="116"/>
        <v>9946</v>
      </c>
      <c r="L1795" s="43"/>
      <c r="M1795" s="140"/>
      <c r="O1795" s="113"/>
    </row>
    <row r="1796" spans="1:15" x14ac:dyDescent="0.25">
      <c r="A1796" s="29" t="s">
        <v>3015</v>
      </c>
      <c r="B1796" s="28" t="s">
        <v>3016</v>
      </c>
      <c r="C1796" s="1">
        <v>15949</v>
      </c>
      <c r="D1796" s="48" t="s">
        <v>743</v>
      </c>
      <c r="E1796" s="43">
        <f t="shared" si="114"/>
        <v>14886</v>
      </c>
      <c r="F1796" s="33">
        <f t="shared" si="113"/>
        <v>10633</v>
      </c>
      <c r="G1796" s="43"/>
      <c r="H1796" s="33">
        <v>13185</v>
      </c>
      <c r="I1796" s="35">
        <v>11.3</v>
      </c>
      <c r="J1796" s="33">
        <v>15950</v>
      </c>
      <c r="K1796" s="43">
        <f t="shared" si="116"/>
        <v>10633</v>
      </c>
      <c r="L1796" s="43"/>
      <c r="M1796" s="140"/>
      <c r="O1796" s="113"/>
    </row>
    <row r="1797" spans="1:15" x14ac:dyDescent="0.25">
      <c r="A1797" s="29" t="s">
        <v>3017</v>
      </c>
      <c r="B1797" s="28" t="s">
        <v>3018</v>
      </c>
      <c r="C1797" s="1">
        <v>14889</v>
      </c>
      <c r="D1797" s="48" t="s">
        <v>743</v>
      </c>
      <c r="E1797" s="43">
        <f t="shared" si="114"/>
        <v>13898</v>
      </c>
      <c r="F1797" s="33">
        <f t="shared" si="113"/>
        <v>9927</v>
      </c>
      <c r="G1797" s="43"/>
      <c r="H1797" s="33">
        <v>12309</v>
      </c>
      <c r="I1797" s="35">
        <v>11.3</v>
      </c>
      <c r="J1797" s="33">
        <v>14890</v>
      </c>
      <c r="K1797" s="43">
        <f t="shared" si="116"/>
        <v>9927</v>
      </c>
      <c r="L1797" s="43"/>
      <c r="M1797" s="140"/>
      <c r="O1797" s="113"/>
    </row>
    <row r="1798" spans="1:15" x14ac:dyDescent="0.25">
      <c r="A1798" s="29" t="s">
        <v>3019</v>
      </c>
      <c r="B1798" s="28" t="s">
        <v>3020</v>
      </c>
      <c r="C1798" s="1">
        <v>55901</v>
      </c>
      <c r="D1798" s="48" t="s">
        <v>743</v>
      </c>
      <c r="E1798" s="43">
        <f t="shared" si="114"/>
        <v>52175</v>
      </c>
      <c r="F1798" s="33">
        <f t="shared" si="113"/>
        <v>37268</v>
      </c>
      <c r="G1798" s="43"/>
      <c r="H1798" s="33">
        <v>46212</v>
      </c>
      <c r="I1798" s="35">
        <v>23</v>
      </c>
      <c r="J1798" s="33">
        <v>55902</v>
      </c>
      <c r="K1798" s="43">
        <f t="shared" si="116"/>
        <v>37268</v>
      </c>
      <c r="L1798" s="43"/>
      <c r="M1798" s="140"/>
      <c r="O1798" s="113"/>
    </row>
    <row r="1799" spans="1:15" x14ac:dyDescent="0.25">
      <c r="A1799" s="35"/>
      <c r="B1799" s="48"/>
      <c r="E1799" s="43" t="str">
        <f t="shared" si="114"/>
        <v/>
      </c>
      <c r="F1799" s="33" t="str">
        <f t="shared" si="113"/>
        <v/>
      </c>
      <c r="G1799" s="43"/>
      <c r="H1799" s="56"/>
      <c r="J1799" s="33" t="s">
        <v>159</v>
      </c>
      <c r="K1799" s="43"/>
      <c r="L1799" s="43"/>
      <c r="M1799" s="140"/>
      <c r="O1799" s="113"/>
    </row>
    <row r="1800" spans="1:15" ht="15.75" thickBot="1" x14ac:dyDescent="0.3">
      <c r="A1800" s="29" t="s">
        <v>159</v>
      </c>
      <c r="B1800" s="48"/>
      <c r="E1800" s="43" t="str">
        <f t="shared" si="114"/>
        <v/>
      </c>
      <c r="F1800" s="33" t="str">
        <f t="shared" si="113"/>
        <v/>
      </c>
      <c r="G1800" s="43"/>
      <c r="H1800" s="56"/>
      <c r="J1800" s="33" t="s">
        <v>159</v>
      </c>
      <c r="K1800" s="43"/>
      <c r="L1800" s="43"/>
      <c r="M1800" s="140"/>
      <c r="O1800" s="113"/>
    </row>
    <row r="1801" spans="1:15" x14ac:dyDescent="0.25">
      <c r="A1801" s="29" t="s">
        <v>159</v>
      </c>
      <c r="B1801" s="64" t="s">
        <v>3021</v>
      </c>
      <c r="E1801" s="43" t="str">
        <f t="shared" si="114"/>
        <v/>
      </c>
      <c r="F1801" s="33" t="str">
        <f t="shared" ref="F1801:F1864" si="117">IF(K1801=0,"",K1801)</f>
        <v/>
      </c>
      <c r="G1801" s="43"/>
      <c r="J1801" s="114" t="s">
        <v>159</v>
      </c>
      <c r="K1801" s="43"/>
      <c r="L1801" s="43"/>
      <c r="M1801" s="140"/>
      <c r="O1801" s="113"/>
    </row>
    <row r="1802" spans="1:15" ht="15.75" thickBot="1" x14ac:dyDescent="0.3">
      <c r="A1802" s="29" t="s">
        <v>159</v>
      </c>
      <c r="B1802" s="38" t="s">
        <v>3022</v>
      </c>
      <c r="E1802" s="43" t="str">
        <f t="shared" ref="E1802:E1865" si="118">IF(K1802&lt;=0,"",K1802*E$2)</f>
        <v/>
      </c>
      <c r="F1802" s="33" t="str">
        <f t="shared" si="117"/>
        <v/>
      </c>
      <c r="G1802" s="43"/>
      <c r="J1802" s="114" t="s">
        <v>159</v>
      </c>
      <c r="K1802" s="43"/>
      <c r="L1802" s="43"/>
      <c r="M1802" s="140"/>
      <c r="O1802" s="113"/>
    </row>
    <row r="1803" spans="1:15" x14ac:dyDescent="0.25">
      <c r="A1803" s="29" t="s">
        <v>159</v>
      </c>
      <c r="B1803" s="38" t="s">
        <v>2361</v>
      </c>
      <c r="D1803" s="31"/>
      <c r="E1803" s="43" t="str">
        <f t="shared" si="118"/>
        <v/>
      </c>
      <c r="F1803" s="33" t="str">
        <f t="shared" si="117"/>
        <v/>
      </c>
      <c r="G1803" s="43"/>
      <c r="H1803" s="54" t="s">
        <v>241</v>
      </c>
      <c r="I1803" s="35" t="s">
        <v>242</v>
      </c>
      <c r="J1803" s="114" t="s">
        <v>159</v>
      </c>
      <c r="K1803" s="43"/>
      <c r="L1803" s="43"/>
      <c r="M1803" s="140"/>
      <c r="O1803" s="113"/>
    </row>
    <row r="1804" spans="1:15" ht="15.75" thickBot="1" x14ac:dyDescent="0.3">
      <c r="A1804" s="23" t="s">
        <v>73</v>
      </c>
      <c r="B1804" s="59" t="s">
        <v>3023</v>
      </c>
      <c r="D1804" s="31" t="s">
        <v>243</v>
      </c>
      <c r="E1804" s="43" t="str">
        <f t="shared" si="118"/>
        <v/>
      </c>
      <c r="F1804" s="33" t="str">
        <f t="shared" si="117"/>
        <v/>
      </c>
      <c r="G1804" s="43"/>
      <c r="H1804" s="55" t="s">
        <v>244</v>
      </c>
      <c r="I1804" s="35" t="s">
        <v>245</v>
      </c>
      <c r="J1804" s="114" t="s">
        <v>159</v>
      </c>
      <c r="K1804" s="43"/>
      <c r="L1804" s="43"/>
      <c r="M1804" s="140"/>
      <c r="O1804" s="113"/>
    </row>
    <row r="1805" spans="1:15" x14ac:dyDescent="0.25">
      <c r="A1805" s="29" t="s">
        <v>3024</v>
      </c>
      <c r="B1805" s="28" t="s">
        <v>3025</v>
      </c>
      <c r="C1805" s="1">
        <v>1671</v>
      </c>
      <c r="D1805" s="48" t="s">
        <v>743</v>
      </c>
      <c r="E1805" s="43">
        <f t="shared" si="118"/>
        <v>1561</v>
      </c>
      <c r="F1805" s="33">
        <f t="shared" si="117"/>
        <v>1115</v>
      </c>
      <c r="G1805" s="43"/>
      <c r="H1805" s="33">
        <v>1382</v>
      </c>
      <c r="I1805" s="35">
        <v>0.09</v>
      </c>
      <c r="J1805" s="33">
        <v>1672</v>
      </c>
      <c r="K1805" s="43">
        <f t="shared" ref="K1805:K1835" si="119">H1805/1.24</f>
        <v>1115</v>
      </c>
      <c r="L1805" s="43"/>
      <c r="M1805" s="140"/>
      <c r="O1805" s="113"/>
    </row>
    <row r="1806" spans="1:15" x14ac:dyDescent="0.25">
      <c r="A1806" s="29" t="s">
        <v>3024</v>
      </c>
      <c r="B1806" s="28" t="s">
        <v>3025</v>
      </c>
      <c r="C1806" s="1">
        <v>1671</v>
      </c>
      <c r="D1806" s="48" t="s">
        <v>743</v>
      </c>
      <c r="E1806" s="43">
        <f t="shared" si="118"/>
        <v>1561</v>
      </c>
      <c r="F1806" s="33">
        <f t="shared" si="117"/>
        <v>1115</v>
      </c>
      <c r="G1806" s="43"/>
      <c r="H1806" s="33">
        <v>1382</v>
      </c>
      <c r="I1806" s="35">
        <v>0.09</v>
      </c>
      <c r="J1806" s="33">
        <v>1672</v>
      </c>
      <c r="K1806" s="43">
        <f t="shared" si="119"/>
        <v>1115</v>
      </c>
      <c r="L1806" s="43"/>
      <c r="M1806" s="140"/>
      <c r="O1806" s="113"/>
    </row>
    <row r="1807" spans="1:15" x14ac:dyDescent="0.25">
      <c r="A1807" s="29" t="s">
        <v>3026</v>
      </c>
      <c r="B1807" s="28" t="s">
        <v>3027</v>
      </c>
      <c r="C1807" s="1">
        <v>2928</v>
      </c>
      <c r="D1807" s="48" t="s">
        <v>743</v>
      </c>
      <c r="E1807" s="43">
        <f t="shared" si="118"/>
        <v>2733</v>
      </c>
      <c r="F1807" s="33">
        <f t="shared" si="117"/>
        <v>1952</v>
      </c>
      <c r="G1807" s="43"/>
      <c r="H1807" s="33">
        <v>2421</v>
      </c>
      <c r="I1807" s="35">
        <v>0.12</v>
      </c>
      <c r="J1807" s="33">
        <v>2929</v>
      </c>
      <c r="K1807" s="43">
        <f t="shared" si="119"/>
        <v>1952</v>
      </c>
      <c r="L1807" s="43"/>
      <c r="M1807" s="140"/>
      <c r="O1807" s="113"/>
    </row>
    <row r="1808" spans="1:15" x14ac:dyDescent="0.25">
      <c r="A1808" s="29" t="s">
        <v>3028</v>
      </c>
      <c r="B1808" s="28" t="s">
        <v>3029</v>
      </c>
      <c r="C1808" s="1">
        <v>1650</v>
      </c>
      <c r="D1808" s="48" t="s">
        <v>743</v>
      </c>
      <c r="E1808" s="43">
        <f t="shared" si="118"/>
        <v>1540</v>
      </c>
      <c r="F1808" s="33">
        <f t="shared" si="117"/>
        <v>1100</v>
      </c>
      <c r="G1808" s="43"/>
      <c r="H1808" s="33">
        <v>1364</v>
      </c>
      <c r="I1808" s="35">
        <v>0.14000000000000001</v>
      </c>
      <c r="J1808" s="33">
        <v>1650</v>
      </c>
      <c r="K1808" s="43">
        <f t="shared" si="119"/>
        <v>1100</v>
      </c>
      <c r="L1808" s="43"/>
      <c r="M1808" s="140"/>
      <c r="O1808" s="113"/>
    </row>
    <row r="1809" spans="1:15" x14ac:dyDescent="0.25">
      <c r="A1809" s="29" t="s">
        <v>3030</v>
      </c>
      <c r="B1809" s="28" t="s">
        <v>3031</v>
      </c>
      <c r="C1809" s="1">
        <v>2219</v>
      </c>
      <c r="D1809" s="48" t="s">
        <v>743</v>
      </c>
      <c r="E1809" s="43">
        <f t="shared" si="118"/>
        <v>2072</v>
      </c>
      <c r="F1809" s="33">
        <f t="shared" si="117"/>
        <v>1480</v>
      </c>
      <c r="G1809" s="43"/>
      <c r="H1809" s="33">
        <v>1835</v>
      </c>
      <c r="I1809" s="35">
        <v>0.28999999999999998</v>
      </c>
      <c r="J1809" s="33">
        <v>2220</v>
      </c>
      <c r="K1809" s="43">
        <f t="shared" si="119"/>
        <v>1480</v>
      </c>
      <c r="L1809" s="43"/>
      <c r="M1809" s="140"/>
      <c r="O1809" s="113"/>
    </row>
    <row r="1810" spans="1:15" x14ac:dyDescent="0.25">
      <c r="A1810" s="29" t="s">
        <v>3032</v>
      </c>
      <c r="B1810" s="28" t="s">
        <v>3033</v>
      </c>
      <c r="C1810" s="1">
        <v>3020</v>
      </c>
      <c r="D1810" s="48" t="s">
        <v>743</v>
      </c>
      <c r="E1810" s="43">
        <f t="shared" si="118"/>
        <v>2820</v>
      </c>
      <c r="F1810" s="33">
        <f t="shared" si="117"/>
        <v>2014</v>
      </c>
      <c r="G1810" s="43"/>
      <c r="H1810" s="33">
        <v>2497</v>
      </c>
      <c r="I1810" s="35">
        <v>0.38</v>
      </c>
      <c r="J1810" s="33">
        <v>3021</v>
      </c>
      <c r="K1810" s="43">
        <f t="shared" si="119"/>
        <v>2014</v>
      </c>
      <c r="L1810" s="43"/>
      <c r="M1810" s="140"/>
      <c r="O1810" s="113"/>
    </row>
    <row r="1811" spans="1:15" x14ac:dyDescent="0.25">
      <c r="A1811" s="29" t="s">
        <v>3034</v>
      </c>
      <c r="B1811" s="28" t="s">
        <v>3035</v>
      </c>
      <c r="C1811" s="1">
        <v>2323</v>
      </c>
      <c r="D1811" s="48" t="s">
        <v>743</v>
      </c>
      <c r="E1811" s="43">
        <f t="shared" si="118"/>
        <v>2169</v>
      </c>
      <c r="F1811" s="33">
        <f t="shared" si="117"/>
        <v>1549</v>
      </c>
      <c r="G1811" s="43"/>
      <c r="H1811" s="33">
        <v>1921</v>
      </c>
      <c r="I1811" s="35">
        <v>0.49</v>
      </c>
      <c r="J1811" s="33">
        <v>2324</v>
      </c>
      <c r="K1811" s="43">
        <f t="shared" si="119"/>
        <v>1549</v>
      </c>
      <c r="L1811" s="43"/>
      <c r="M1811" s="140"/>
      <c r="O1811" s="113"/>
    </row>
    <row r="1812" spans="1:15" x14ac:dyDescent="0.25">
      <c r="A1812" s="29" t="s">
        <v>3036</v>
      </c>
      <c r="B1812" s="28" t="s">
        <v>3037</v>
      </c>
      <c r="C1812" s="1">
        <v>4715</v>
      </c>
      <c r="D1812" s="48" t="s">
        <v>743</v>
      </c>
      <c r="E1812" s="43">
        <f t="shared" si="118"/>
        <v>4402</v>
      </c>
      <c r="F1812" s="33">
        <f t="shared" si="117"/>
        <v>3144</v>
      </c>
      <c r="G1812" s="43"/>
      <c r="H1812" s="33">
        <v>3898</v>
      </c>
      <c r="I1812" s="35">
        <v>0.64</v>
      </c>
      <c r="J1812" s="33">
        <v>4715</v>
      </c>
      <c r="K1812" s="43">
        <f t="shared" si="119"/>
        <v>3144</v>
      </c>
      <c r="L1812" s="43"/>
      <c r="M1812" s="140"/>
      <c r="O1812" s="113"/>
    </row>
    <row r="1813" spans="1:15" x14ac:dyDescent="0.25">
      <c r="A1813" s="29" t="s">
        <v>3038</v>
      </c>
      <c r="B1813" s="28" t="s">
        <v>3039</v>
      </c>
      <c r="C1813" s="1">
        <v>2298</v>
      </c>
      <c r="D1813" s="48" t="s">
        <v>743</v>
      </c>
      <c r="E1813" s="43">
        <f t="shared" si="118"/>
        <v>2145</v>
      </c>
      <c r="F1813" s="33">
        <f t="shared" si="117"/>
        <v>1532</v>
      </c>
      <c r="G1813" s="43"/>
      <c r="H1813" s="33">
        <v>1900</v>
      </c>
      <c r="I1813" s="35">
        <v>0.65</v>
      </c>
      <c r="J1813" s="33">
        <v>2298</v>
      </c>
      <c r="K1813" s="43">
        <f t="shared" si="119"/>
        <v>1532</v>
      </c>
      <c r="L1813" s="43"/>
      <c r="M1813" s="140"/>
      <c r="O1813" s="113"/>
    </row>
    <row r="1814" spans="1:15" x14ac:dyDescent="0.25">
      <c r="A1814" s="29" t="s">
        <v>3040</v>
      </c>
      <c r="B1814" s="28" t="s">
        <v>3041</v>
      </c>
      <c r="C1814" s="1">
        <v>5720</v>
      </c>
      <c r="D1814" s="48" t="s">
        <v>743</v>
      </c>
      <c r="E1814" s="43">
        <f t="shared" si="118"/>
        <v>5340</v>
      </c>
      <c r="F1814" s="33">
        <f t="shared" si="117"/>
        <v>3814</v>
      </c>
      <c r="G1814" s="43"/>
      <c r="H1814" s="33">
        <v>4729</v>
      </c>
      <c r="I1814" s="35">
        <v>0.92</v>
      </c>
      <c r="J1814" s="33">
        <v>5721</v>
      </c>
      <c r="K1814" s="43">
        <f t="shared" si="119"/>
        <v>3814</v>
      </c>
      <c r="L1814" s="43"/>
      <c r="M1814" s="140"/>
      <c r="O1814" s="113"/>
    </row>
    <row r="1815" spans="1:15" x14ac:dyDescent="0.25">
      <c r="A1815" s="29" t="s">
        <v>3042</v>
      </c>
      <c r="B1815" s="28" t="s">
        <v>3043</v>
      </c>
      <c r="C1815" s="1">
        <v>2556</v>
      </c>
      <c r="D1815" s="48" t="s">
        <v>743</v>
      </c>
      <c r="E1815" s="43">
        <f t="shared" si="118"/>
        <v>2386</v>
      </c>
      <c r="F1815" s="33">
        <f t="shared" si="117"/>
        <v>1704</v>
      </c>
      <c r="G1815" s="43"/>
      <c r="H1815" s="33">
        <v>2113</v>
      </c>
      <c r="I1815" s="35">
        <v>1.07</v>
      </c>
      <c r="J1815" s="33">
        <v>2556</v>
      </c>
      <c r="K1815" s="43">
        <f t="shared" si="119"/>
        <v>1704</v>
      </c>
      <c r="L1815" s="43"/>
      <c r="M1815" s="140"/>
      <c r="O1815" s="113"/>
    </row>
    <row r="1816" spans="1:15" x14ac:dyDescent="0.25">
      <c r="A1816" s="29" t="s">
        <v>3044</v>
      </c>
      <c r="B1816" s="28" t="s">
        <v>3045</v>
      </c>
      <c r="C1816" s="1">
        <v>2637</v>
      </c>
      <c r="D1816" s="48" t="s">
        <v>743</v>
      </c>
      <c r="E1816" s="43">
        <f t="shared" si="118"/>
        <v>2461</v>
      </c>
      <c r="F1816" s="33">
        <f t="shared" si="117"/>
        <v>1758</v>
      </c>
      <c r="G1816" s="43"/>
      <c r="H1816" s="33">
        <v>2180</v>
      </c>
      <c r="I1816" s="35">
        <v>0</v>
      </c>
      <c r="J1816" s="33">
        <v>2637</v>
      </c>
      <c r="K1816" s="43">
        <f t="shared" si="119"/>
        <v>1758</v>
      </c>
      <c r="L1816" s="43"/>
      <c r="M1816" s="140"/>
      <c r="O1816" s="113"/>
    </row>
    <row r="1817" spans="1:15" x14ac:dyDescent="0.25">
      <c r="A1817" s="29" t="s">
        <v>3046</v>
      </c>
      <c r="B1817" s="28" t="s">
        <v>3047</v>
      </c>
      <c r="C1817" s="1">
        <v>5952</v>
      </c>
      <c r="D1817" s="48" t="s">
        <v>743</v>
      </c>
      <c r="E1817" s="43">
        <f t="shared" si="118"/>
        <v>5557</v>
      </c>
      <c r="F1817" s="33">
        <f t="shared" si="117"/>
        <v>3969</v>
      </c>
      <c r="G1817" s="43"/>
      <c r="H1817" s="33">
        <v>4921</v>
      </c>
      <c r="I1817" s="35">
        <v>0</v>
      </c>
      <c r="J1817" s="33">
        <v>5953</v>
      </c>
      <c r="K1817" s="43">
        <f t="shared" si="119"/>
        <v>3969</v>
      </c>
      <c r="L1817" s="43"/>
      <c r="M1817" s="140"/>
      <c r="O1817" s="113"/>
    </row>
    <row r="1818" spans="1:15" x14ac:dyDescent="0.25">
      <c r="A1818" s="29" t="s">
        <v>3048</v>
      </c>
      <c r="B1818" s="28" t="s">
        <v>3049</v>
      </c>
      <c r="C1818" s="1">
        <v>5083</v>
      </c>
      <c r="D1818" s="48" t="s">
        <v>743</v>
      </c>
      <c r="E1818" s="43">
        <f t="shared" si="118"/>
        <v>4745</v>
      </c>
      <c r="F1818" s="33">
        <f t="shared" si="117"/>
        <v>3389</v>
      </c>
      <c r="G1818" s="43"/>
      <c r="H1818" s="33">
        <v>4202</v>
      </c>
      <c r="I1818" s="35">
        <v>1.6</v>
      </c>
      <c r="J1818" s="33">
        <v>5083</v>
      </c>
      <c r="K1818" s="43">
        <f t="shared" si="119"/>
        <v>3389</v>
      </c>
      <c r="L1818" s="43"/>
      <c r="M1818" s="140"/>
      <c r="O1818" s="113"/>
    </row>
    <row r="1819" spans="1:15" x14ac:dyDescent="0.25">
      <c r="A1819" s="29" t="s">
        <v>3050</v>
      </c>
      <c r="B1819" s="28" t="s">
        <v>3051</v>
      </c>
      <c r="C1819" s="1">
        <v>3252</v>
      </c>
      <c r="D1819" s="48" t="s">
        <v>743</v>
      </c>
      <c r="E1819" s="43">
        <f t="shared" si="118"/>
        <v>3037</v>
      </c>
      <c r="F1819" s="33">
        <f t="shared" si="117"/>
        <v>2169</v>
      </c>
      <c r="G1819" s="43"/>
      <c r="H1819" s="33">
        <v>2689</v>
      </c>
      <c r="I1819" s="35">
        <v>1.82</v>
      </c>
      <c r="J1819" s="33">
        <v>3253</v>
      </c>
      <c r="K1819" s="43">
        <f t="shared" si="119"/>
        <v>2169</v>
      </c>
      <c r="L1819" s="43"/>
      <c r="M1819" s="140"/>
      <c r="O1819" s="113"/>
    </row>
    <row r="1820" spans="1:15" x14ac:dyDescent="0.25">
      <c r="A1820" s="29" t="s">
        <v>3052</v>
      </c>
      <c r="B1820" s="28" t="s">
        <v>3053</v>
      </c>
      <c r="C1820" s="1">
        <v>6379</v>
      </c>
      <c r="D1820" s="48" t="s">
        <v>743</v>
      </c>
      <c r="E1820" s="43">
        <f t="shared" si="118"/>
        <v>5954</v>
      </c>
      <c r="F1820" s="33">
        <f t="shared" si="117"/>
        <v>4253</v>
      </c>
      <c r="G1820" s="43"/>
      <c r="H1820" s="33">
        <v>5274</v>
      </c>
      <c r="I1820" s="35">
        <v>2.1</v>
      </c>
      <c r="J1820" s="33">
        <v>6380</v>
      </c>
      <c r="K1820" s="43">
        <f t="shared" si="119"/>
        <v>4253</v>
      </c>
      <c r="L1820" s="43"/>
      <c r="M1820" s="140"/>
      <c r="O1820" s="113"/>
    </row>
    <row r="1821" spans="1:15" x14ac:dyDescent="0.25">
      <c r="A1821" s="29" t="s">
        <v>3054</v>
      </c>
      <c r="B1821" s="28" t="s">
        <v>3055</v>
      </c>
      <c r="C1821" s="1">
        <v>6008</v>
      </c>
      <c r="D1821" s="48" t="s">
        <v>743</v>
      </c>
      <c r="E1821" s="43">
        <f t="shared" si="118"/>
        <v>5608</v>
      </c>
      <c r="F1821" s="33">
        <f t="shared" si="117"/>
        <v>4006</v>
      </c>
      <c r="G1821" s="43"/>
      <c r="H1821" s="33">
        <v>4967</v>
      </c>
      <c r="I1821" s="35">
        <v>2.6</v>
      </c>
      <c r="J1821" s="33">
        <v>6008</v>
      </c>
      <c r="K1821" s="43">
        <f t="shared" si="119"/>
        <v>4006</v>
      </c>
      <c r="L1821" s="43"/>
      <c r="M1821" s="140"/>
      <c r="O1821" s="113"/>
    </row>
    <row r="1822" spans="1:15" x14ac:dyDescent="0.25">
      <c r="A1822" s="29" t="s">
        <v>3056</v>
      </c>
      <c r="B1822" s="28" t="s">
        <v>3057</v>
      </c>
      <c r="C1822" s="1">
        <v>6804</v>
      </c>
      <c r="D1822" s="48" t="s">
        <v>743</v>
      </c>
      <c r="E1822" s="43">
        <f t="shared" si="118"/>
        <v>6350</v>
      </c>
      <c r="F1822" s="33">
        <f t="shared" si="117"/>
        <v>4536</v>
      </c>
      <c r="G1822" s="43"/>
      <c r="H1822" s="33">
        <v>5625</v>
      </c>
      <c r="I1822" s="35">
        <v>2.7</v>
      </c>
      <c r="J1822" s="33">
        <v>6804</v>
      </c>
      <c r="K1822" s="43">
        <f t="shared" si="119"/>
        <v>4536</v>
      </c>
      <c r="L1822" s="43"/>
      <c r="M1822" s="140"/>
      <c r="O1822" s="113"/>
    </row>
    <row r="1823" spans="1:15" x14ac:dyDescent="0.25">
      <c r="A1823" s="29" t="s">
        <v>3058</v>
      </c>
      <c r="B1823" s="28" t="s">
        <v>3059</v>
      </c>
      <c r="C1823" s="1">
        <v>7106</v>
      </c>
      <c r="D1823" s="48" t="s">
        <v>743</v>
      </c>
      <c r="E1823" s="43">
        <f t="shared" si="118"/>
        <v>6633</v>
      </c>
      <c r="F1823" s="33">
        <f t="shared" si="117"/>
        <v>4738</v>
      </c>
      <c r="G1823" s="43"/>
      <c r="H1823" s="33">
        <v>5875</v>
      </c>
      <c r="I1823" s="35">
        <v>3.5</v>
      </c>
      <c r="J1823" s="33">
        <v>7107</v>
      </c>
      <c r="K1823" s="43">
        <f t="shared" si="119"/>
        <v>4738</v>
      </c>
      <c r="L1823" s="43"/>
      <c r="M1823" s="140"/>
      <c r="O1823" s="113"/>
    </row>
    <row r="1824" spans="1:15" x14ac:dyDescent="0.25">
      <c r="A1824" s="29" t="s">
        <v>3060</v>
      </c>
      <c r="B1824" s="28" t="s">
        <v>3061</v>
      </c>
      <c r="C1824" s="1">
        <v>16496</v>
      </c>
      <c r="D1824" s="48" t="s">
        <v>743</v>
      </c>
      <c r="E1824" s="43">
        <f t="shared" si="118"/>
        <v>15397</v>
      </c>
      <c r="F1824" s="33">
        <f t="shared" si="117"/>
        <v>10998</v>
      </c>
      <c r="G1824" s="43"/>
      <c r="H1824" s="33">
        <v>13637</v>
      </c>
      <c r="I1824" s="35">
        <v>5.99</v>
      </c>
      <c r="J1824" s="33">
        <v>16496</v>
      </c>
      <c r="K1824" s="43">
        <f t="shared" si="119"/>
        <v>10998</v>
      </c>
      <c r="L1824" s="43"/>
      <c r="M1824" s="140"/>
      <c r="O1824" s="113"/>
    </row>
    <row r="1825" spans="1:53" x14ac:dyDescent="0.25">
      <c r="A1825" s="29" t="s">
        <v>3062</v>
      </c>
      <c r="B1825" s="28" t="s">
        <v>3063</v>
      </c>
      <c r="C1825" s="1">
        <v>13040</v>
      </c>
      <c r="D1825" s="48" t="s">
        <v>743</v>
      </c>
      <c r="E1825" s="43">
        <f t="shared" si="118"/>
        <v>12172</v>
      </c>
      <c r="F1825" s="33">
        <f t="shared" si="117"/>
        <v>8694</v>
      </c>
      <c r="G1825" s="43"/>
      <c r="H1825" s="33">
        <v>10780</v>
      </c>
      <c r="I1825" s="35">
        <v>5.6</v>
      </c>
      <c r="J1825" s="33">
        <v>13040</v>
      </c>
      <c r="K1825" s="43">
        <f t="shared" si="119"/>
        <v>8694</v>
      </c>
      <c r="L1825" s="43"/>
      <c r="M1825" s="140"/>
      <c r="O1825" s="113"/>
    </row>
    <row r="1826" spans="1:53" x14ac:dyDescent="0.25">
      <c r="A1826" s="29" t="s">
        <v>3064</v>
      </c>
      <c r="B1826" s="28" t="s">
        <v>3065</v>
      </c>
      <c r="C1826" s="1">
        <v>13571</v>
      </c>
      <c r="D1826" s="48" t="s">
        <v>743</v>
      </c>
      <c r="E1826" s="43">
        <f t="shared" si="118"/>
        <v>12667</v>
      </c>
      <c r="F1826" s="33">
        <f t="shared" si="117"/>
        <v>9048</v>
      </c>
      <c r="G1826" s="43"/>
      <c r="H1826" s="33">
        <v>11219</v>
      </c>
      <c r="I1826" s="35">
        <v>7.4</v>
      </c>
      <c r="J1826" s="33">
        <v>13571</v>
      </c>
      <c r="K1826" s="43">
        <f t="shared" si="119"/>
        <v>9048</v>
      </c>
      <c r="L1826" s="43"/>
      <c r="M1826" s="140"/>
      <c r="O1826" s="113"/>
    </row>
    <row r="1827" spans="1:53" x14ac:dyDescent="0.25">
      <c r="A1827" s="29" t="s">
        <v>3066</v>
      </c>
      <c r="B1827" s="28" t="s">
        <v>3067</v>
      </c>
      <c r="C1827" s="1">
        <v>17205</v>
      </c>
      <c r="D1827" s="48" t="s">
        <v>743</v>
      </c>
      <c r="E1827" s="43">
        <f t="shared" si="118"/>
        <v>16058</v>
      </c>
      <c r="F1827" s="33">
        <f t="shared" si="117"/>
        <v>11470</v>
      </c>
      <c r="G1827" s="43"/>
      <c r="H1827" s="33">
        <v>14223</v>
      </c>
      <c r="I1827" s="35">
        <v>7.9</v>
      </c>
      <c r="J1827" s="33">
        <v>17205</v>
      </c>
      <c r="K1827" s="43">
        <f t="shared" si="119"/>
        <v>11470</v>
      </c>
      <c r="L1827" s="43"/>
      <c r="M1827" s="140"/>
      <c r="O1827" s="113"/>
    </row>
    <row r="1828" spans="1:53" x14ac:dyDescent="0.25">
      <c r="A1828" s="29" t="s">
        <v>3068</v>
      </c>
      <c r="B1828" s="28" t="s">
        <v>3069</v>
      </c>
      <c r="C1828" s="1">
        <v>19070</v>
      </c>
      <c r="D1828" s="48" t="s">
        <v>743</v>
      </c>
      <c r="E1828" s="43">
        <f t="shared" si="118"/>
        <v>17800</v>
      </c>
      <c r="F1828" s="33">
        <f t="shared" si="117"/>
        <v>12714</v>
      </c>
      <c r="G1828" s="43"/>
      <c r="H1828" s="33">
        <v>15765</v>
      </c>
      <c r="I1828" s="35">
        <v>11</v>
      </c>
      <c r="J1828" s="33">
        <v>19071</v>
      </c>
      <c r="K1828" s="43">
        <f t="shared" si="119"/>
        <v>12714</v>
      </c>
      <c r="L1828" s="43"/>
      <c r="M1828" s="140"/>
      <c r="O1828" s="113"/>
    </row>
    <row r="1829" spans="1:53" x14ac:dyDescent="0.25">
      <c r="A1829" s="29" t="s">
        <v>3070</v>
      </c>
      <c r="B1829" s="28" t="s">
        <v>3071</v>
      </c>
      <c r="C1829" s="1">
        <v>40072</v>
      </c>
      <c r="D1829" s="48" t="s">
        <v>743</v>
      </c>
      <c r="E1829" s="43">
        <f t="shared" si="118"/>
        <v>37401</v>
      </c>
      <c r="F1829" s="33">
        <f t="shared" si="117"/>
        <v>26715</v>
      </c>
      <c r="G1829" s="43"/>
      <c r="H1829" s="33">
        <v>33127</v>
      </c>
      <c r="I1829" s="35">
        <v>16.5</v>
      </c>
      <c r="J1829" s="33">
        <v>40073</v>
      </c>
      <c r="K1829" s="43">
        <f t="shared" si="119"/>
        <v>26715</v>
      </c>
      <c r="L1829" s="43"/>
      <c r="M1829" s="140"/>
      <c r="O1829" s="113"/>
    </row>
    <row r="1830" spans="1:53" x14ac:dyDescent="0.25">
      <c r="A1830" s="29" t="s">
        <v>3072</v>
      </c>
      <c r="B1830" s="28" t="s">
        <v>3073</v>
      </c>
      <c r="C1830" s="1">
        <v>32433</v>
      </c>
      <c r="D1830" s="48" t="s">
        <v>743</v>
      </c>
      <c r="E1830" s="43">
        <f t="shared" si="118"/>
        <v>30272</v>
      </c>
      <c r="F1830" s="33">
        <f t="shared" si="117"/>
        <v>21623</v>
      </c>
      <c r="G1830" s="43"/>
      <c r="H1830" s="33">
        <v>26812</v>
      </c>
      <c r="I1830" s="35">
        <v>12</v>
      </c>
      <c r="J1830" s="33">
        <v>32434</v>
      </c>
      <c r="K1830" s="43">
        <f t="shared" si="119"/>
        <v>21623</v>
      </c>
      <c r="L1830" s="43"/>
      <c r="M1830" s="140"/>
      <c r="O1830" s="113"/>
    </row>
    <row r="1831" spans="1:53" x14ac:dyDescent="0.25">
      <c r="A1831" s="29" t="s">
        <v>3074</v>
      </c>
      <c r="B1831" s="28" t="s">
        <v>3075</v>
      </c>
      <c r="C1831" s="1">
        <v>71760</v>
      </c>
      <c r="D1831" s="48" t="s">
        <v>743</v>
      </c>
      <c r="E1831" s="43">
        <f t="shared" si="118"/>
        <v>66976</v>
      </c>
      <c r="F1831" s="33">
        <f t="shared" si="117"/>
        <v>47840</v>
      </c>
      <c r="G1831" s="43"/>
      <c r="H1831" s="33">
        <v>59322</v>
      </c>
      <c r="I1831" s="35">
        <v>29.5</v>
      </c>
      <c r="J1831" s="33">
        <v>71760</v>
      </c>
      <c r="K1831" s="43">
        <f t="shared" si="119"/>
        <v>47840</v>
      </c>
      <c r="L1831" s="43"/>
      <c r="M1831" s="140"/>
      <c r="O1831" s="113"/>
    </row>
    <row r="1832" spans="1:53" x14ac:dyDescent="0.25">
      <c r="A1832" s="29" t="s">
        <v>3076</v>
      </c>
      <c r="B1832" s="28" t="s">
        <v>3077</v>
      </c>
      <c r="C1832" s="1">
        <v>47250</v>
      </c>
      <c r="D1832" s="48" t="s">
        <v>743</v>
      </c>
      <c r="E1832" s="43">
        <f t="shared" si="118"/>
        <v>44100</v>
      </c>
      <c r="F1832" s="33">
        <f t="shared" si="117"/>
        <v>31500</v>
      </c>
      <c r="G1832" s="43"/>
      <c r="H1832" s="33">
        <v>39060</v>
      </c>
      <c r="I1832" s="35">
        <v>27.7</v>
      </c>
      <c r="J1832" s="33">
        <v>47250</v>
      </c>
      <c r="K1832" s="43">
        <f t="shared" si="119"/>
        <v>31500</v>
      </c>
      <c r="L1832" s="43"/>
      <c r="M1832" s="140"/>
      <c r="O1832" s="113"/>
    </row>
    <row r="1833" spans="1:53" x14ac:dyDescent="0.25">
      <c r="A1833" s="29" t="s">
        <v>3078</v>
      </c>
      <c r="B1833" s="28" t="s">
        <v>3079</v>
      </c>
      <c r="C1833" s="1">
        <v>68452</v>
      </c>
      <c r="D1833" s="48" t="s">
        <v>743</v>
      </c>
      <c r="E1833" s="43">
        <f t="shared" si="118"/>
        <v>63889</v>
      </c>
      <c r="F1833" s="33">
        <f t="shared" si="117"/>
        <v>45635</v>
      </c>
      <c r="G1833" s="43"/>
      <c r="H1833" s="33">
        <v>56587</v>
      </c>
      <c r="I1833" s="35">
        <v>28</v>
      </c>
      <c r="J1833" s="33">
        <v>68452</v>
      </c>
      <c r="K1833" s="43">
        <f t="shared" si="119"/>
        <v>45635</v>
      </c>
      <c r="L1833" s="43"/>
      <c r="M1833" s="140"/>
      <c r="O1833" s="113"/>
    </row>
    <row r="1834" spans="1:53" x14ac:dyDescent="0.25">
      <c r="A1834" s="29" t="s">
        <v>3080</v>
      </c>
      <c r="B1834" s="28" t="s">
        <v>3081</v>
      </c>
      <c r="C1834" s="1">
        <v>93343</v>
      </c>
      <c r="D1834" s="48" t="s">
        <v>743</v>
      </c>
      <c r="E1834" s="43">
        <f t="shared" si="118"/>
        <v>87121</v>
      </c>
      <c r="F1834" s="33">
        <f t="shared" si="117"/>
        <v>62229</v>
      </c>
      <c r="G1834" s="43"/>
      <c r="H1834" s="33">
        <v>77164</v>
      </c>
      <c r="I1834" s="35">
        <v>43</v>
      </c>
      <c r="J1834" s="33">
        <v>93344</v>
      </c>
      <c r="K1834" s="43">
        <f t="shared" si="119"/>
        <v>62229</v>
      </c>
      <c r="L1834" s="43"/>
      <c r="M1834" s="140"/>
      <c r="O1834" s="113"/>
    </row>
    <row r="1835" spans="1:53" x14ac:dyDescent="0.25">
      <c r="A1835" s="29" t="s">
        <v>3082</v>
      </c>
      <c r="B1835" s="28" t="s">
        <v>3083</v>
      </c>
      <c r="C1835" s="1">
        <v>210632</v>
      </c>
      <c r="D1835" s="48" t="s">
        <v>743</v>
      </c>
      <c r="E1835" s="43">
        <f t="shared" si="118"/>
        <v>196591</v>
      </c>
      <c r="F1835" s="33">
        <f t="shared" si="117"/>
        <v>140422</v>
      </c>
      <c r="G1835" s="43"/>
      <c r="H1835" s="33">
        <v>174123</v>
      </c>
      <c r="I1835" s="35">
        <v>69</v>
      </c>
      <c r="J1835" s="33">
        <v>210633</v>
      </c>
      <c r="K1835" s="43">
        <f t="shared" si="119"/>
        <v>140422</v>
      </c>
      <c r="L1835" s="43"/>
      <c r="M1835" s="140"/>
      <c r="O1835" s="113"/>
    </row>
    <row r="1836" spans="1:53" x14ac:dyDescent="0.25">
      <c r="A1836" s="35"/>
      <c r="E1836" s="43" t="str">
        <f t="shared" si="118"/>
        <v/>
      </c>
      <c r="F1836" s="33" t="str">
        <f t="shared" si="117"/>
        <v/>
      </c>
      <c r="G1836" s="43"/>
      <c r="J1836" s="33" t="s">
        <v>159</v>
      </c>
      <c r="K1836" s="43"/>
      <c r="L1836" s="43"/>
      <c r="M1836" s="140"/>
      <c r="O1836" s="113"/>
    </row>
    <row r="1837" spans="1:53" x14ac:dyDescent="0.25">
      <c r="A1837" s="29" t="s">
        <v>159</v>
      </c>
      <c r="B1837" s="48"/>
      <c r="D1837" s="31" t="s">
        <v>160</v>
      </c>
      <c r="E1837" s="43" t="str">
        <f t="shared" si="118"/>
        <v/>
      </c>
      <c r="F1837" s="33" t="str">
        <f t="shared" si="117"/>
        <v/>
      </c>
      <c r="G1837" s="43"/>
      <c r="H1837" s="44" t="s">
        <v>3084</v>
      </c>
      <c r="J1837" s="114" t="s">
        <v>159</v>
      </c>
      <c r="K1837" s="43"/>
      <c r="L1837" s="43"/>
      <c r="M1837" s="140"/>
      <c r="O1837" s="113"/>
    </row>
    <row r="1838" spans="1:53" ht="15.75" thickBot="1" x14ac:dyDescent="0.3">
      <c r="A1838" s="29" t="s">
        <v>159</v>
      </c>
      <c r="B1838" s="48"/>
      <c r="D1838" s="31"/>
      <c r="E1838" s="43" t="str">
        <f t="shared" si="118"/>
        <v/>
      </c>
      <c r="F1838" s="33" t="str">
        <f t="shared" si="117"/>
        <v/>
      </c>
      <c r="G1838" s="43"/>
      <c r="H1838" s="45" t="s">
        <v>3085</v>
      </c>
      <c r="I1838" s="35" t="s">
        <v>3086</v>
      </c>
      <c r="J1838" s="114" t="s">
        <v>159</v>
      </c>
      <c r="K1838" s="43"/>
      <c r="L1838" s="43"/>
      <c r="M1838" s="140"/>
      <c r="O1838" s="113"/>
      <c r="Q1838" s="42"/>
      <c r="R1838" s="42"/>
      <c r="S1838" s="42"/>
      <c r="T1838" s="42"/>
      <c r="U1838" s="42"/>
      <c r="V1838" s="42"/>
      <c r="W1838" s="42"/>
      <c r="X1838" s="42"/>
      <c r="Y1838" s="42"/>
      <c r="Z1838" s="42"/>
      <c r="AA1838" s="42"/>
      <c r="AB1838" s="42"/>
      <c r="AC1838" s="42"/>
      <c r="AD1838" s="42"/>
      <c r="AE1838" s="42"/>
      <c r="AF1838" s="42"/>
      <c r="AG1838" s="42"/>
      <c r="AH1838" s="42"/>
      <c r="AI1838" s="42"/>
      <c r="AJ1838" s="42"/>
      <c r="AK1838" s="42"/>
      <c r="AL1838" s="42"/>
      <c r="AM1838" s="42"/>
      <c r="AN1838" s="42"/>
      <c r="AO1838" s="42"/>
      <c r="AP1838" s="42"/>
      <c r="AQ1838" s="42"/>
      <c r="AR1838" s="42"/>
      <c r="AS1838" s="42"/>
      <c r="AT1838" s="42"/>
      <c r="AU1838" s="42"/>
      <c r="AV1838" s="42"/>
      <c r="AW1838" s="42"/>
      <c r="AX1838" s="42"/>
      <c r="AY1838" s="42"/>
      <c r="AZ1838" s="42"/>
      <c r="BA1838" s="42"/>
    </row>
    <row r="1839" spans="1:53" s="42" customFormat="1" x14ac:dyDescent="0.25">
      <c r="A1839" s="23" t="s">
        <v>159</v>
      </c>
      <c r="B1839" s="64" t="s">
        <v>3087</v>
      </c>
      <c r="C1839" s="115"/>
      <c r="D1839" s="31" t="s">
        <v>166</v>
      </c>
      <c r="E1839" s="43" t="str">
        <f t="shared" si="118"/>
        <v/>
      </c>
      <c r="F1839" s="33" t="str">
        <f t="shared" si="117"/>
        <v/>
      </c>
      <c r="G1839" s="43"/>
      <c r="H1839" s="58" t="s">
        <v>3088</v>
      </c>
      <c r="I1839" s="41"/>
      <c r="J1839" s="40" t="s">
        <v>159</v>
      </c>
      <c r="K1839" s="43"/>
      <c r="L1839" s="43"/>
      <c r="M1839" s="140"/>
      <c r="N1839" s="113"/>
      <c r="O1839" s="113"/>
    </row>
    <row r="1840" spans="1:53" s="42" customFormat="1" x14ac:dyDescent="0.25">
      <c r="A1840" s="23" t="s">
        <v>159</v>
      </c>
      <c r="B1840" s="38" t="s">
        <v>3089</v>
      </c>
      <c r="C1840" s="115"/>
      <c r="D1840" s="31" t="s">
        <v>617</v>
      </c>
      <c r="E1840" s="43" t="str">
        <f t="shared" si="118"/>
        <v/>
      </c>
      <c r="F1840" s="33" t="str">
        <f t="shared" si="117"/>
        <v/>
      </c>
      <c r="G1840" s="43"/>
      <c r="H1840" s="63" t="s">
        <v>3090</v>
      </c>
      <c r="I1840" s="41"/>
      <c r="J1840" s="40" t="s">
        <v>159</v>
      </c>
      <c r="K1840" s="43"/>
      <c r="L1840" s="43"/>
      <c r="M1840" s="140"/>
      <c r="N1840" s="113"/>
      <c r="O1840" s="113"/>
      <c r="Q1840" s="24"/>
      <c r="R1840" s="24"/>
      <c r="S1840" s="24"/>
      <c r="T1840" s="24"/>
      <c r="U1840" s="24"/>
      <c r="V1840" s="24"/>
      <c r="W1840" s="24"/>
      <c r="X1840" s="24"/>
      <c r="Y1840" s="24"/>
      <c r="Z1840" s="24"/>
      <c r="AA1840" s="24"/>
      <c r="AB1840" s="24"/>
      <c r="AC1840" s="24"/>
      <c r="AD1840" s="24"/>
      <c r="AE1840" s="24"/>
      <c r="AF1840" s="24"/>
      <c r="AG1840" s="24"/>
      <c r="AH1840" s="24"/>
      <c r="AI1840" s="24"/>
      <c r="AJ1840" s="24"/>
      <c r="AK1840" s="24"/>
      <c r="AL1840" s="24"/>
      <c r="AM1840" s="24"/>
      <c r="AN1840" s="24"/>
      <c r="AO1840" s="24"/>
      <c r="AP1840" s="24"/>
      <c r="AQ1840" s="24"/>
      <c r="AR1840" s="24"/>
      <c r="AS1840" s="24"/>
      <c r="AT1840" s="24"/>
      <c r="AU1840" s="24"/>
      <c r="AV1840" s="24"/>
      <c r="AW1840" s="24"/>
      <c r="AX1840" s="24"/>
      <c r="AY1840" s="24"/>
      <c r="AZ1840" s="24"/>
      <c r="BA1840" s="24"/>
    </row>
    <row r="1841" spans="1:15" x14ac:dyDescent="0.25">
      <c r="A1841" s="29" t="s">
        <v>159</v>
      </c>
      <c r="B1841" s="38" t="s">
        <v>3088</v>
      </c>
      <c r="D1841" s="31"/>
      <c r="E1841" s="43" t="str">
        <f t="shared" si="118"/>
        <v/>
      </c>
      <c r="F1841" s="33" t="str">
        <f t="shared" si="117"/>
        <v/>
      </c>
      <c r="G1841" s="43"/>
      <c r="H1841" s="55" t="s">
        <v>241</v>
      </c>
      <c r="I1841" s="35" t="s">
        <v>242</v>
      </c>
      <c r="J1841" s="114" t="s">
        <v>159</v>
      </c>
      <c r="K1841" s="43"/>
      <c r="L1841" s="43"/>
      <c r="M1841" s="140"/>
      <c r="O1841" s="113"/>
    </row>
    <row r="1842" spans="1:15" ht="15.75" thickBot="1" x14ac:dyDescent="0.3">
      <c r="A1842" s="23" t="s">
        <v>73</v>
      </c>
      <c r="B1842" s="39"/>
      <c r="D1842" s="31" t="s">
        <v>243</v>
      </c>
      <c r="E1842" s="43" t="str">
        <f t="shared" si="118"/>
        <v/>
      </c>
      <c r="F1842" s="33" t="str">
        <f t="shared" si="117"/>
        <v/>
      </c>
      <c r="G1842" s="43"/>
      <c r="H1842" s="55" t="s">
        <v>244</v>
      </c>
      <c r="I1842" s="35" t="s">
        <v>245</v>
      </c>
      <c r="J1842" s="114" t="s">
        <v>159</v>
      </c>
      <c r="K1842" s="43"/>
      <c r="L1842" s="43"/>
      <c r="M1842" s="140"/>
      <c r="O1842" s="113"/>
    </row>
    <row r="1843" spans="1:15" ht="17.100000000000001" customHeight="1" x14ac:dyDescent="0.25">
      <c r="A1843" s="29" t="s">
        <v>3091</v>
      </c>
      <c r="B1843" s="28" t="s">
        <v>3092</v>
      </c>
      <c r="C1843" s="1">
        <v>284</v>
      </c>
      <c r="D1843" s="48" t="s">
        <v>743</v>
      </c>
      <c r="E1843" s="43">
        <f t="shared" si="118"/>
        <v>266</v>
      </c>
      <c r="F1843" s="33">
        <f t="shared" si="117"/>
        <v>190</v>
      </c>
      <c r="G1843" s="43"/>
      <c r="H1843" s="33">
        <v>235</v>
      </c>
      <c r="I1843" s="35">
        <v>0.04</v>
      </c>
      <c r="J1843" s="33">
        <v>284</v>
      </c>
      <c r="K1843" s="43">
        <f t="shared" ref="K1843:K1878" si="120">H1843/1.24</f>
        <v>190</v>
      </c>
      <c r="L1843" s="43"/>
      <c r="M1843" s="140"/>
      <c r="O1843" s="113"/>
    </row>
    <row r="1844" spans="1:15" ht="17.100000000000001" customHeight="1" x14ac:dyDescent="0.25">
      <c r="A1844" s="29" t="s">
        <v>3093</v>
      </c>
      <c r="B1844" s="28" t="s">
        <v>3094</v>
      </c>
      <c r="C1844" s="1">
        <v>404</v>
      </c>
      <c r="D1844" s="48" t="s">
        <v>743</v>
      </c>
      <c r="E1844" s="43">
        <f t="shared" si="118"/>
        <v>377</v>
      </c>
      <c r="F1844" s="33">
        <f t="shared" si="117"/>
        <v>269</v>
      </c>
      <c r="G1844" s="43"/>
      <c r="H1844" s="33">
        <v>334</v>
      </c>
      <c r="I1844" s="35">
        <v>0.04</v>
      </c>
      <c r="J1844" s="33">
        <v>404</v>
      </c>
      <c r="K1844" s="43">
        <f t="shared" si="120"/>
        <v>269</v>
      </c>
      <c r="L1844" s="43"/>
      <c r="M1844" s="140"/>
      <c r="O1844" s="113"/>
    </row>
    <row r="1845" spans="1:15" ht="17.100000000000001" customHeight="1" x14ac:dyDescent="0.25">
      <c r="A1845" s="29" t="s">
        <v>3095</v>
      </c>
      <c r="B1845" s="28" t="s">
        <v>3096</v>
      </c>
      <c r="C1845" s="1">
        <v>699</v>
      </c>
      <c r="D1845" s="48" t="s">
        <v>743</v>
      </c>
      <c r="E1845" s="43">
        <f t="shared" si="118"/>
        <v>652</v>
      </c>
      <c r="F1845" s="33">
        <f t="shared" si="117"/>
        <v>466</v>
      </c>
      <c r="G1845" s="43"/>
      <c r="H1845" s="33">
        <v>578</v>
      </c>
      <c r="I1845" s="35">
        <v>0.08</v>
      </c>
      <c r="J1845" s="33">
        <v>699</v>
      </c>
      <c r="K1845" s="43">
        <f t="shared" si="120"/>
        <v>466</v>
      </c>
      <c r="L1845" s="43"/>
      <c r="M1845" s="140"/>
      <c r="O1845" s="113"/>
    </row>
    <row r="1846" spans="1:15" ht="17.100000000000001" customHeight="1" x14ac:dyDescent="0.25">
      <c r="A1846" s="29" t="s">
        <v>3097</v>
      </c>
      <c r="B1846" s="28" t="s">
        <v>3098</v>
      </c>
      <c r="C1846" s="1">
        <v>425</v>
      </c>
      <c r="D1846" s="48" t="s">
        <v>743</v>
      </c>
      <c r="E1846" s="43">
        <f t="shared" si="118"/>
        <v>398</v>
      </c>
      <c r="F1846" s="33">
        <f t="shared" si="117"/>
        <v>284</v>
      </c>
      <c r="G1846" s="43"/>
      <c r="H1846" s="33">
        <v>352</v>
      </c>
      <c r="I1846" s="35">
        <v>0.06</v>
      </c>
      <c r="J1846" s="33">
        <v>426</v>
      </c>
      <c r="K1846" s="43">
        <f t="shared" si="120"/>
        <v>284</v>
      </c>
      <c r="L1846" s="43"/>
      <c r="M1846" s="140"/>
      <c r="O1846" s="113"/>
    </row>
    <row r="1847" spans="1:15" ht="17.100000000000001" customHeight="1" x14ac:dyDescent="0.25">
      <c r="A1847" s="29" t="s">
        <v>3099</v>
      </c>
      <c r="B1847" s="28" t="s">
        <v>3100</v>
      </c>
      <c r="C1847" s="1">
        <v>319</v>
      </c>
      <c r="D1847" s="48" t="s">
        <v>743</v>
      </c>
      <c r="E1847" s="43">
        <f t="shared" si="118"/>
        <v>298</v>
      </c>
      <c r="F1847" s="33">
        <f t="shared" si="117"/>
        <v>213</v>
      </c>
      <c r="G1847" s="43"/>
      <c r="H1847" s="33">
        <v>264</v>
      </c>
      <c r="I1847" s="35">
        <v>0.12</v>
      </c>
      <c r="J1847" s="33">
        <v>319</v>
      </c>
      <c r="K1847" s="43">
        <f t="shared" si="120"/>
        <v>213</v>
      </c>
      <c r="L1847" s="43"/>
      <c r="M1847" s="140"/>
      <c r="O1847" s="113"/>
    </row>
    <row r="1848" spans="1:15" ht="17.100000000000001" customHeight="1" x14ac:dyDescent="0.25">
      <c r="A1848" s="29" t="s">
        <v>3101</v>
      </c>
      <c r="B1848" s="28" t="s">
        <v>3102</v>
      </c>
      <c r="C1848" s="1">
        <v>1161</v>
      </c>
      <c r="D1848" s="48" t="s">
        <v>743</v>
      </c>
      <c r="E1848" s="43">
        <f t="shared" si="118"/>
        <v>1084</v>
      </c>
      <c r="F1848" s="33">
        <f t="shared" si="117"/>
        <v>774</v>
      </c>
      <c r="G1848" s="43"/>
      <c r="H1848" s="33">
        <v>960</v>
      </c>
      <c r="I1848" s="35">
        <v>0.24</v>
      </c>
      <c r="J1848" s="33">
        <v>1161</v>
      </c>
      <c r="K1848" s="43">
        <f t="shared" si="120"/>
        <v>774</v>
      </c>
      <c r="L1848" s="43"/>
      <c r="M1848" s="140"/>
      <c r="O1848" s="113"/>
    </row>
    <row r="1849" spans="1:15" ht="17.100000000000001" customHeight="1" x14ac:dyDescent="0.25">
      <c r="A1849" s="29" t="s">
        <v>3103</v>
      </c>
      <c r="B1849" s="28" t="s">
        <v>3104</v>
      </c>
      <c r="C1849" s="1">
        <v>997</v>
      </c>
      <c r="D1849" s="48" t="s">
        <v>743</v>
      </c>
      <c r="E1849" s="43">
        <f t="shared" si="118"/>
        <v>931</v>
      </c>
      <c r="F1849" s="33">
        <f t="shared" si="117"/>
        <v>665</v>
      </c>
      <c r="G1849" s="43"/>
      <c r="H1849" s="33">
        <v>825</v>
      </c>
      <c r="I1849" s="35">
        <v>0.18</v>
      </c>
      <c r="J1849" s="33">
        <v>998</v>
      </c>
      <c r="K1849" s="43">
        <f t="shared" si="120"/>
        <v>665</v>
      </c>
      <c r="L1849" s="43"/>
      <c r="M1849" s="140"/>
      <c r="O1849" s="113"/>
    </row>
    <row r="1850" spans="1:15" ht="17.100000000000001" customHeight="1" x14ac:dyDescent="0.25">
      <c r="A1850" s="29" t="s">
        <v>3105</v>
      </c>
      <c r="B1850" s="28" t="s">
        <v>3106</v>
      </c>
      <c r="C1850" s="1">
        <v>359</v>
      </c>
      <c r="D1850" s="48" t="s">
        <v>743</v>
      </c>
      <c r="E1850" s="43">
        <f t="shared" si="118"/>
        <v>336</v>
      </c>
      <c r="F1850" s="33">
        <f t="shared" si="117"/>
        <v>240</v>
      </c>
      <c r="G1850" s="43"/>
      <c r="H1850" s="33">
        <v>297</v>
      </c>
      <c r="I1850" s="35">
        <v>0.19</v>
      </c>
      <c r="J1850" s="33">
        <v>359</v>
      </c>
      <c r="K1850" s="43">
        <f t="shared" si="120"/>
        <v>240</v>
      </c>
      <c r="L1850" s="43"/>
      <c r="M1850" s="140"/>
      <c r="O1850" s="113"/>
    </row>
    <row r="1851" spans="1:15" ht="17.100000000000001" customHeight="1" x14ac:dyDescent="0.25">
      <c r="A1851" s="29" t="s">
        <v>3107</v>
      </c>
      <c r="B1851" s="28" t="s">
        <v>3108</v>
      </c>
      <c r="C1851" s="1">
        <v>359</v>
      </c>
      <c r="D1851" s="48" t="s">
        <v>743</v>
      </c>
      <c r="E1851" s="43">
        <f t="shared" si="118"/>
        <v>336</v>
      </c>
      <c r="F1851" s="33">
        <f t="shared" si="117"/>
        <v>240</v>
      </c>
      <c r="G1851" s="43"/>
      <c r="H1851" s="33">
        <v>297</v>
      </c>
      <c r="I1851" s="35">
        <v>0.25</v>
      </c>
      <c r="J1851" s="33">
        <v>359</v>
      </c>
      <c r="K1851" s="43">
        <f t="shared" si="120"/>
        <v>240</v>
      </c>
      <c r="L1851" s="43"/>
      <c r="M1851" s="140"/>
      <c r="O1851" s="113"/>
    </row>
    <row r="1852" spans="1:15" ht="17.100000000000001" customHeight="1" x14ac:dyDescent="0.25">
      <c r="A1852" s="29" t="s">
        <v>3107</v>
      </c>
      <c r="B1852" s="28" t="s">
        <v>3108</v>
      </c>
      <c r="C1852" s="1">
        <v>359</v>
      </c>
      <c r="D1852" s="48" t="s">
        <v>743</v>
      </c>
      <c r="E1852" s="43">
        <f t="shared" si="118"/>
        <v>336</v>
      </c>
      <c r="F1852" s="33">
        <f t="shared" si="117"/>
        <v>240</v>
      </c>
      <c r="G1852" s="43"/>
      <c r="H1852" s="33">
        <v>297</v>
      </c>
      <c r="I1852" s="35">
        <v>0.25</v>
      </c>
      <c r="J1852" s="33">
        <v>359</v>
      </c>
      <c r="K1852" s="43">
        <f t="shared" si="120"/>
        <v>240</v>
      </c>
      <c r="L1852" s="43"/>
      <c r="M1852" s="140"/>
      <c r="O1852" s="113"/>
    </row>
    <row r="1853" spans="1:15" ht="17.100000000000001" customHeight="1" x14ac:dyDescent="0.25">
      <c r="A1853" s="29" t="s">
        <v>3109</v>
      </c>
      <c r="B1853" s="28" t="s">
        <v>3110</v>
      </c>
      <c r="C1853" s="1">
        <v>811</v>
      </c>
      <c r="D1853" s="48" t="s">
        <v>743</v>
      </c>
      <c r="E1853" s="43">
        <f t="shared" si="118"/>
        <v>757</v>
      </c>
      <c r="F1853" s="33">
        <f t="shared" si="117"/>
        <v>541</v>
      </c>
      <c r="G1853" s="43"/>
      <c r="H1853" s="33">
        <v>671</v>
      </c>
      <c r="I1853" s="35">
        <v>0.14000000000000001</v>
      </c>
      <c r="J1853" s="33">
        <v>812</v>
      </c>
      <c r="K1853" s="43">
        <f t="shared" si="120"/>
        <v>541</v>
      </c>
      <c r="L1853" s="43"/>
      <c r="M1853" s="140"/>
      <c r="O1853" s="113"/>
    </row>
    <row r="1854" spans="1:15" ht="17.100000000000001" customHeight="1" x14ac:dyDescent="0.25">
      <c r="A1854" s="29" t="s">
        <v>3111</v>
      </c>
      <c r="B1854" s="28" t="s">
        <v>3112</v>
      </c>
      <c r="C1854" s="1">
        <v>937</v>
      </c>
      <c r="D1854" s="48" t="s">
        <v>743</v>
      </c>
      <c r="E1854" s="43">
        <f t="shared" si="118"/>
        <v>875</v>
      </c>
      <c r="F1854" s="33">
        <f t="shared" si="117"/>
        <v>625</v>
      </c>
      <c r="G1854" s="43"/>
      <c r="H1854" s="33">
        <v>775</v>
      </c>
      <c r="I1854" s="35">
        <v>0.76</v>
      </c>
      <c r="J1854" s="33">
        <v>938</v>
      </c>
      <c r="K1854" s="43">
        <f t="shared" si="120"/>
        <v>625</v>
      </c>
      <c r="L1854" s="43"/>
      <c r="M1854" s="140"/>
      <c r="O1854" s="113"/>
    </row>
    <row r="1855" spans="1:15" ht="17.100000000000001" customHeight="1" x14ac:dyDescent="0.25">
      <c r="A1855" s="29" t="s">
        <v>3113</v>
      </c>
      <c r="B1855" s="28" t="s">
        <v>3114</v>
      </c>
      <c r="C1855" s="1">
        <v>469</v>
      </c>
      <c r="D1855" s="48" t="s">
        <v>743</v>
      </c>
      <c r="E1855" s="43">
        <f t="shared" si="118"/>
        <v>438</v>
      </c>
      <c r="F1855" s="33">
        <f t="shared" si="117"/>
        <v>313</v>
      </c>
      <c r="G1855" s="43"/>
      <c r="H1855" s="33">
        <v>388</v>
      </c>
      <c r="I1855" s="35">
        <v>0.27</v>
      </c>
      <c r="J1855" s="33">
        <v>469</v>
      </c>
      <c r="K1855" s="43">
        <f t="shared" si="120"/>
        <v>313</v>
      </c>
      <c r="L1855" s="43"/>
      <c r="M1855" s="140"/>
      <c r="O1855" s="113"/>
    </row>
    <row r="1856" spans="1:15" ht="17.100000000000001" customHeight="1" x14ac:dyDescent="0.25">
      <c r="A1856" s="29" t="s">
        <v>3115</v>
      </c>
      <c r="B1856" s="28" t="s">
        <v>3116</v>
      </c>
      <c r="C1856" s="1">
        <v>1137</v>
      </c>
      <c r="D1856" s="48" t="s">
        <v>743</v>
      </c>
      <c r="E1856" s="43">
        <f t="shared" si="118"/>
        <v>1061</v>
      </c>
      <c r="F1856" s="33">
        <f t="shared" si="117"/>
        <v>758</v>
      </c>
      <c r="G1856" s="43"/>
      <c r="H1856" s="33">
        <v>940</v>
      </c>
      <c r="I1856" s="35">
        <v>0.2</v>
      </c>
      <c r="J1856" s="33">
        <v>1137</v>
      </c>
      <c r="K1856" s="43">
        <f t="shared" si="120"/>
        <v>758</v>
      </c>
      <c r="L1856" s="43"/>
      <c r="M1856" s="140"/>
      <c r="O1856" s="113"/>
    </row>
    <row r="1857" spans="1:15" ht="17.100000000000001" customHeight="1" x14ac:dyDescent="0.25">
      <c r="A1857" s="29" t="s">
        <v>3117</v>
      </c>
      <c r="B1857" s="28" t="s">
        <v>3118</v>
      </c>
      <c r="C1857" s="1">
        <v>1215</v>
      </c>
      <c r="D1857" s="48" t="s">
        <v>743</v>
      </c>
      <c r="E1857" s="43">
        <f t="shared" si="118"/>
        <v>1134</v>
      </c>
      <c r="F1857" s="33">
        <f t="shared" si="117"/>
        <v>810</v>
      </c>
      <c r="G1857" s="43"/>
      <c r="H1857" s="33">
        <v>1005</v>
      </c>
      <c r="I1857" s="35">
        <v>0.55000000000000004</v>
      </c>
      <c r="J1857" s="33">
        <v>1216</v>
      </c>
      <c r="K1857" s="43">
        <f t="shared" si="120"/>
        <v>810</v>
      </c>
      <c r="L1857" s="43"/>
      <c r="M1857" s="140"/>
      <c r="O1857" s="113"/>
    </row>
    <row r="1858" spans="1:15" ht="17.100000000000001" customHeight="1" x14ac:dyDescent="0.25">
      <c r="A1858" s="29" t="s">
        <v>3117</v>
      </c>
      <c r="B1858" s="28" t="s">
        <v>3118</v>
      </c>
      <c r="C1858" s="1">
        <v>1215</v>
      </c>
      <c r="D1858" s="48" t="s">
        <v>743</v>
      </c>
      <c r="E1858" s="43">
        <f t="shared" si="118"/>
        <v>1134</v>
      </c>
      <c r="F1858" s="33">
        <f t="shared" si="117"/>
        <v>810</v>
      </c>
      <c r="G1858" s="43"/>
      <c r="H1858" s="33">
        <v>1005</v>
      </c>
      <c r="I1858" s="35">
        <v>0.55000000000000004</v>
      </c>
      <c r="J1858" s="33">
        <v>1216</v>
      </c>
      <c r="K1858" s="43">
        <f t="shared" si="120"/>
        <v>810</v>
      </c>
      <c r="L1858" s="43"/>
      <c r="M1858" s="140"/>
      <c r="O1858" s="113"/>
    </row>
    <row r="1859" spans="1:15" ht="17.100000000000001" customHeight="1" x14ac:dyDescent="0.25">
      <c r="A1859" s="29" t="s">
        <v>3119</v>
      </c>
      <c r="B1859" s="28" t="s">
        <v>3120</v>
      </c>
      <c r="C1859" s="1">
        <f>898*1.5</f>
        <v>1347</v>
      </c>
      <c r="D1859" s="48" t="s">
        <v>743</v>
      </c>
      <c r="E1859" s="43">
        <f t="shared" si="118"/>
        <v>839</v>
      </c>
      <c r="F1859" s="33">
        <f t="shared" si="117"/>
        <v>599</v>
      </c>
      <c r="G1859" s="43"/>
      <c r="H1859" s="33">
        <v>743</v>
      </c>
      <c r="I1859" s="35">
        <v>0.36</v>
      </c>
      <c r="J1859" s="33">
        <v>899</v>
      </c>
      <c r="K1859" s="43">
        <f t="shared" si="120"/>
        <v>599</v>
      </c>
      <c r="L1859" s="43"/>
      <c r="M1859" s="140"/>
      <c r="O1859" s="113"/>
    </row>
    <row r="1860" spans="1:15" ht="17.100000000000001" customHeight="1" x14ac:dyDescent="0.25">
      <c r="A1860" s="29" t="s">
        <v>3121</v>
      </c>
      <c r="B1860" s="28" t="s">
        <v>3122</v>
      </c>
      <c r="C1860" s="1">
        <v>1380</v>
      </c>
      <c r="D1860" s="48" t="s">
        <v>743</v>
      </c>
      <c r="E1860" s="43">
        <f t="shared" si="118"/>
        <v>1288</v>
      </c>
      <c r="F1860" s="33">
        <f t="shared" si="117"/>
        <v>920</v>
      </c>
      <c r="G1860" s="43"/>
      <c r="H1860" s="33">
        <v>1141</v>
      </c>
      <c r="I1860" s="35">
        <v>0.98</v>
      </c>
      <c r="J1860" s="33">
        <v>1380</v>
      </c>
      <c r="K1860" s="43">
        <f t="shared" si="120"/>
        <v>920</v>
      </c>
      <c r="L1860" s="43"/>
      <c r="M1860" s="140"/>
      <c r="O1860" s="113"/>
    </row>
    <row r="1861" spans="1:15" ht="17.100000000000001" customHeight="1" x14ac:dyDescent="0.25">
      <c r="A1861" s="29" t="s">
        <v>3123</v>
      </c>
      <c r="B1861" s="28" t="s">
        <v>3124</v>
      </c>
      <c r="C1861" s="1">
        <v>665</v>
      </c>
      <c r="D1861" s="48" t="s">
        <v>743</v>
      </c>
      <c r="E1861" s="43">
        <f t="shared" si="118"/>
        <v>622</v>
      </c>
      <c r="F1861" s="33">
        <f t="shared" si="117"/>
        <v>444</v>
      </c>
      <c r="G1861" s="43"/>
      <c r="H1861" s="33">
        <v>550</v>
      </c>
      <c r="I1861" s="35">
        <v>0.49</v>
      </c>
      <c r="J1861" s="33">
        <v>665</v>
      </c>
      <c r="K1861" s="43">
        <f t="shared" si="120"/>
        <v>444</v>
      </c>
      <c r="L1861" s="43"/>
      <c r="M1861" s="140"/>
      <c r="O1861" s="113"/>
    </row>
    <row r="1862" spans="1:15" ht="17.100000000000001" customHeight="1" x14ac:dyDescent="0.25">
      <c r="A1862" s="29" t="s">
        <v>3125</v>
      </c>
      <c r="B1862" s="28" t="s">
        <v>3126</v>
      </c>
      <c r="C1862" s="1">
        <f>1348*2</f>
        <v>2696</v>
      </c>
      <c r="D1862" s="48" t="s">
        <v>743</v>
      </c>
      <c r="E1862" s="43">
        <f t="shared" si="118"/>
        <v>1259</v>
      </c>
      <c r="F1862" s="33">
        <f t="shared" si="117"/>
        <v>899</v>
      </c>
      <c r="G1862" s="43"/>
      <c r="H1862" s="33">
        <v>1115</v>
      </c>
      <c r="I1862" s="35">
        <v>0.68</v>
      </c>
      <c r="J1862" s="33">
        <v>1349</v>
      </c>
      <c r="K1862" s="43">
        <f t="shared" si="120"/>
        <v>899</v>
      </c>
      <c r="L1862" s="43"/>
      <c r="M1862" s="140"/>
      <c r="O1862" s="113"/>
    </row>
    <row r="1863" spans="1:15" ht="17.100000000000001" customHeight="1" x14ac:dyDescent="0.25">
      <c r="A1863" s="29" t="s">
        <v>3127</v>
      </c>
      <c r="B1863" s="28" t="s">
        <v>3128</v>
      </c>
      <c r="C1863" s="1">
        <v>2922</v>
      </c>
      <c r="D1863" s="48" t="s">
        <v>743</v>
      </c>
      <c r="E1863" s="43">
        <f t="shared" si="118"/>
        <v>2727</v>
      </c>
      <c r="F1863" s="33">
        <f t="shared" si="117"/>
        <v>1948</v>
      </c>
      <c r="G1863" s="43"/>
      <c r="H1863" s="33">
        <v>2416</v>
      </c>
      <c r="I1863" s="35">
        <v>0.86</v>
      </c>
      <c r="J1863" s="33">
        <v>2923</v>
      </c>
      <c r="K1863" s="43">
        <f t="shared" si="120"/>
        <v>1948</v>
      </c>
      <c r="L1863" s="43"/>
      <c r="M1863" s="140"/>
      <c r="O1863" s="113"/>
    </row>
    <row r="1864" spans="1:15" ht="17.100000000000001" customHeight="1" x14ac:dyDescent="0.25">
      <c r="A1864" s="29" t="s">
        <v>3129</v>
      </c>
      <c r="B1864" s="28" t="s">
        <v>3130</v>
      </c>
      <c r="C1864" s="1">
        <v>1613</v>
      </c>
      <c r="D1864" s="48" t="s">
        <v>743</v>
      </c>
      <c r="E1864" s="43">
        <f t="shared" si="118"/>
        <v>1506</v>
      </c>
      <c r="F1864" s="33">
        <f t="shared" si="117"/>
        <v>1076</v>
      </c>
      <c r="G1864" s="43"/>
      <c r="H1864" s="33">
        <v>1334</v>
      </c>
      <c r="I1864" s="35">
        <v>0.25</v>
      </c>
      <c r="J1864" s="33">
        <v>1614</v>
      </c>
      <c r="K1864" s="43">
        <f t="shared" si="120"/>
        <v>1076</v>
      </c>
      <c r="L1864" s="43"/>
      <c r="M1864" s="140"/>
      <c r="O1864" s="113"/>
    </row>
    <row r="1865" spans="1:15" ht="17.100000000000001" customHeight="1" x14ac:dyDescent="0.25">
      <c r="A1865" s="29" t="s">
        <v>3131</v>
      </c>
      <c r="B1865" s="28" t="s">
        <v>3132</v>
      </c>
      <c r="C1865" s="1">
        <v>1040</v>
      </c>
      <c r="D1865" s="48" t="s">
        <v>743</v>
      </c>
      <c r="E1865" s="43">
        <f t="shared" si="118"/>
        <v>972</v>
      </c>
      <c r="F1865" s="33">
        <f t="shared" ref="F1865:F1928" si="121">IF(K1865=0,"",K1865)</f>
        <v>694</v>
      </c>
      <c r="G1865" s="43"/>
      <c r="H1865" s="33">
        <v>860</v>
      </c>
      <c r="I1865" s="35">
        <v>0.49</v>
      </c>
      <c r="J1865" s="33">
        <v>1040</v>
      </c>
      <c r="K1865" s="43">
        <f t="shared" si="120"/>
        <v>694</v>
      </c>
      <c r="L1865" s="43"/>
      <c r="M1865" s="140"/>
      <c r="O1865" s="113"/>
    </row>
    <row r="1866" spans="1:15" ht="17.100000000000001" customHeight="1" x14ac:dyDescent="0.25">
      <c r="A1866" s="29" t="s">
        <v>3133</v>
      </c>
      <c r="B1866" s="28" t="s">
        <v>3134</v>
      </c>
      <c r="C1866" s="1">
        <v>1854</v>
      </c>
      <c r="D1866" s="48" t="s">
        <v>743</v>
      </c>
      <c r="E1866" s="43">
        <f t="shared" ref="E1866:E1929" si="122">IF(K1866&lt;=0,"",K1866*E$2)</f>
        <v>1730</v>
      </c>
      <c r="F1866" s="33">
        <f t="shared" si="121"/>
        <v>1236</v>
      </c>
      <c r="G1866" s="43"/>
      <c r="H1866" s="33">
        <v>1533</v>
      </c>
      <c r="I1866" s="35">
        <v>0.86</v>
      </c>
      <c r="J1866" s="33">
        <v>1854</v>
      </c>
      <c r="K1866" s="43">
        <f t="shared" si="120"/>
        <v>1236</v>
      </c>
      <c r="L1866" s="43"/>
      <c r="M1866" s="140"/>
      <c r="O1866" s="113"/>
    </row>
    <row r="1867" spans="1:15" ht="17.100000000000001" customHeight="1" x14ac:dyDescent="0.25">
      <c r="A1867" s="29" t="s">
        <v>3135</v>
      </c>
      <c r="B1867" s="28" t="s">
        <v>3136</v>
      </c>
      <c r="C1867" s="1">
        <v>1131</v>
      </c>
      <c r="D1867" s="48" t="s">
        <v>743</v>
      </c>
      <c r="E1867" s="43">
        <f t="shared" si="122"/>
        <v>1056</v>
      </c>
      <c r="F1867" s="33">
        <f t="shared" si="121"/>
        <v>754</v>
      </c>
      <c r="G1867" s="43"/>
      <c r="H1867" s="33">
        <v>935</v>
      </c>
      <c r="I1867" s="35">
        <v>0.79</v>
      </c>
      <c r="J1867" s="33">
        <v>1131</v>
      </c>
      <c r="K1867" s="43">
        <f t="shared" si="120"/>
        <v>754</v>
      </c>
      <c r="L1867" s="43"/>
      <c r="M1867" s="140"/>
      <c r="O1867" s="113"/>
    </row>
    <row r="1868" spans="1:15" ht="17.100000000000001" customHeight="1" x14ac:dyDescent="0.25">
      <c r="A1868" s="29" t="s">
        <v>3137</v>
      </c>
      <c r="B1868" s="28" t="s">
        <v>3138</v>
      </c>
      <c r="C1868" s="1">
        <v>2136</v>
      </c>
      <c r="D1868" s="48" t="s">
        <v>743</v>
      </c>
      <c r="E1868" s="43">
        <f t="shared" si="122"/>
        <v>1994</v>
      </c>
      <c r="F1868" s="33">
        <f t="shared" si="121"/>
        <v>1424</v>
      </c>
      <c r="G1868" s="43"/>
      <c r="H1868" s="33">
        <v>1766</v>
      </c>
      <c r="I1868" s="35">
        <v>1.19</v>
      </c>
      <c r="J1868" s="33">
        <v>2136</v>
      </c>
      <c r="K1868" s="43">
        <f t="shared" si="120"/>
        <v>1424</v>
      </c>
      <c r="L1868" s="43"/>
      <c r="M1868" s="140"/>
      <c r="O1868" s="113"/>
    </row>
    <row r="1869" spans="1:15" ht="17.100000000000001" customHeight="1" x14ac:dyDescent="0.25">
      <c r="A1869" s="29" t="s">
        <v>3139</v>
      </c>
      <c r="B1869" s="28" t="s">
        <v>3140</v>
      </c>
      <c r="C1869" s="1">
        <v>2091</v>
      </c>
      <c r="D1869" s="48" t="s">
        <v>743</v>
      </c>
      <c r="E1869" s="43">
        <f t="shared" si="122"/>
        <v>1952</v>
      </c>
      <c r="F1869" s="33">
        <f t="shared" si="121"/>
        <v>1394</v>
      </c>
      <c r="G1869" s="43"/>
      <c r="H1869" s="33">
        <v>1729</v>
      </c>
      <c r="I1869" s="35">
        <v>1.25</v>
      </c>
      <c r="J1869" s="33">
        <v>2092</v>
      </c>
      <c r="K1869" s="43">
        <f t="shared" si="120"/>
        <v>1394</v>
      </c>
      <c r="L1869" s="43"/>
      <c r="M1869" s="140"/>
      <c r="O1869" s="113"/>
    </row>
    <row r="1870" spans="1:15" ht="17.100000000000001" customHeight="1" x14ac:dyDescent="0.25">
      <c r="A1870" s="29" t="s">
        <v>3141</v>
      </c>
      <c r="B1870" s="28" t="s">
        <v>3142</v>
      </c>
      <c r="C1870" s="1">
        <v>3799</v>
      </c>
      <c r="D1870" s="48" t="s">
        <v>743</v>
      </c>
      <c r="E1870" s="43">
        <f t="shared" si="122"/>
        <v>2937</v>
      </c>
      <c r="F1870" s="33">
        <f t="shared" si="121"/>
        <v>2098</v>
      </c>
      <c r="G1870" s="43"/>
      <c r="H1870" s="33">
        <v>2602</v>
      </c>
      <c r="I1870" s="35">
        <v>1.62</v>
      </c>
      <c r="J1870" s="33">
        <v>3148</v>
      </c>
      <c r="K1870" s="43">
        <f t="shared" si="120"/>
        <v>2098</v>
      </c>
      <c r="L1870" s="43"/>
      <c r="M1870" s="140"/>
      <c r="O1870" s="113"/>
    </row>
    <row r="1871" spans="1:15" ht="17.100000000000001" customHeight="1" x14ac:dyDescent="0.25">
      <c r="A1871" s="29" t="s">
        <v>3143</v>
      </c>
      <c r="B1871" s="28" t="s">
        <v>3144</v>
      </c>
      <c r="C1871" s="1">
        <v>4957</v>
      </c>
      <c r="D1871" s="48" t="s">
        <v>743</v>
      </c>
      <c r="E1871" s="43">
        <f t="shared" si="122"/>
        <v>4627</v>
      </c>
      <c r="F1871" s="33">
        <f t="shared" si="121"/>
        <v>3305</v>
      </c>
      <c r="G1871" s="43"/>
      <c r="H1871" s="33">
        <v>4098</v>
      </c>
      <c r="I1871" s="35">
        <v>1.81</v>
      </c>
      <c r="J1871" s="33">
        <v>4957</v>
      </c>
      <c r="K1871" s="43">
        <f t="shared" si="120"/>
        <v>3305</v>
      </c>
      <c r="L1871" s="43"/>
      <c r="M1871" s="140"/>
      <c r="O1871" s="113"/>
    </row>
    <row r="1872" spans="1:15" ht="17.100000000000001" customHeight="1" x14ac:dyDescent="0.25">
      <c r="A1872" s="29" t="s">
        <v>3145</v>
      </c>
      <c r="B1872" s="28" t="s">
        <v>3146</v>
      </c>
      <c r="C1872" s="1">
        <v>1658</v>
      </c>
      <c r="D1872" s="48" t="s">
        <v>743</v>
      </c>
      <c r="E1872" s="43">
        <f t="shared" si="122"/>
        <v>1548</v>
      </c>
      <c r="F1872" s="33">
        <f t="shared" si="121"/>
        <v>1106</v>
      </c>
      <c r="G1872" s="43"/>
      <c r="H1872" s="33">
        <v>1371</v>
      </c>
      <c r="I1872" s="35">
        <v>1.22</v>
      </c>
      <c r="J1872" s="33">
        <v>1658</v>
      </c>
      <c r="K1872" s="43">
        <f t="shared" si="120"/>
        <v>1106</v>
      </c>
      <c r="L1872" s="43"/>
      <c r="M1872" s="140"/>
      <c r="O1872" s="113"/>
    </row>
    <row r="1873" spans="1:53" ht="17.100000000000001" customHeight="1" x14ac:dyDescent="0.25">
      <c r="A1873" s="29" t="s">
        <v>3147</v>
      </c>
      <c r="B1873" s="28" t="s">
        <v>3148</v>
      </c>
      <c r="C1873" s="1">
        <v>3169</v>
      </c>
      <c r="D1873" s="48" t="s">
        <v>743</v>
      </c>
      <c r="E1873" s="43">
        <f t="shared" si="122"/>
        <v>2958</v>
      </c>
      <c r="F1873" s="33">
        <f t="shared" si="121"/>
        <v>2113</v>
      </c>
      <c r="G1873" s="43"/>
      <c r="H1873" s="33">
        <v>2620</v>
      </c>
      <c r="I1873" s="35">
        <v>1.69</v>
      </c>
      <c r="J1873" s="33">
        <v>3169</v>
      </c>
      <c r="K1873" s="43">
        <f t="shared" si="120"/>
        <v>2113</v>
      </c>
      <c r="L1873" s="43"/>
      <c r="M1873" s="140"/>
      <c r="O1873" s="113"/>
    </row>
    <row r="1874" spans="1:53" ht="17.100000000000001" customHeight="1" x14ac:dyDescent="0.25">
      <c r="A1874" s="29" t="s">
        <v>3147</v>
      </c>
      <c r="B1874" s="28" t="s">
        <v>3148</v>
      </c>
      <c r="C1874" s="1">
        <v>3169</v>
      </c>
      <c r="D1874" s="48" t="s">
        <v>743</v>
      </c>
      <c r="E1874" s="43">
        <f t="shared" si="122"/>
        <v>2958</v>
      </c>
      <c r="F1874" s="33">
        <f t="shared" si="121"/>
        <v>2113</v>
      </c>
      <c r="G1874" s="43"/>
      <c r="H1874" s="33">
        <v>2620</v>
      </c>
      <c r="I1874" s="35">
        <v>1.69</v>
      </c>
      <c r="J1874" s="33">
        <v>3169</v>
      </c>
      <c r="K1874" s="43">
        <f t="shared" si="120"/>
        <v>2113</v>
      </c>
      <c r="L1874" s="43"/>
      <c r="M1874" s="140"/>
      <c r="O1874" s="113"/>
    </row>
    <row r="1875" spans="1:53" ht="17.100000000000001" customHeight="1" x14ac:dyDescent="0.25">
      <c r="A1875" s="29" t="s">
        <v>3149</v>
      </c>
      <c r="B1875" s="28" t="s">
        <v>3150</v>
      </c>
      <c r="C1875" s="1">
        <v>4805</v>
      </c>
      <c r="D1875" s="48" t="s">
        <v>743</v>
      </c>
      <c r="E1875" s="43">
        <f t="shared" si="122"/>
        <v>3626</v>
      </c>
      <c r="F1875" s="33">
        <f t="shared" si="121"/>
        <v>2590</v>
      </c>
      <c r="G1875" s="43"/>
      <c r="H1875" s="33">
        <v>3212</v>
      </c>
      <c r="I1875" s="35">
        <v>1.95</v>
      </c>
      <c r="J1875" s="33">
        <v>3885</v>
      </c>
      <c r="K1875" s="43">
        <f t="shared" si="120"/>
        <v>2590</v>
      </c>
      <c r="L1875" s="43"/>
      <c r="M1875" s="140"/>
      <c r="O1875" s="113"/>
    </row>
    <row r="1876" spans="1:53" ht="17.100000000000001" customHeight="1" x14ac:dyDescent="0.25">
      <c r="A1876" s="29" t="s">
        <v>3151</v>
      </c>
      <c r="B1876" s="28" t="s">
        <v>3152</v>
      </c>
      <c r="C1876" s="1">
        <v>5156</v>
      </c>
      <c r="D1876" s="48" t="s">
        <v>743</v>
      </c>
      <c r="E1876" s="43">
        <f t="shared" si="122"/>
        <v>4813</v>
      </c>
      <c r="F1876" s="33">
        <f t="shared" si="121"/>
        <v>3438</v>
      </c>
      <c r="G1876" s="43"/>
      <c r="H1876" s="33">
        <v>4263</v>
      </c>
      <c r="I1876" s="35">
        <v>2.86</v>
      </c>
      <c r="J1876" s="33">
        <v>5157</v>
      </c>
      <c r="K1876" s="43">
        <f t="shared" si="120"/>
        <v>3438</v>
      </c>
      <c r="L1876" s="43"/>
      <c r="M1876" s="140"/>
      <c r="O1876" s="113"/>
    </row>
    <row r="1877" spans="1:53" ht="17.100000000000001" customHeight="1" x14ac:dyDescent="0.25">
      <c r="A1877" s="29" t="s">
        <v>3153</v>
      </c>
      <c r="B1877" s="28" t="s">
        <v>3154</v>
      </c>
      <c r="C1877" s="1">
        <v>9881</v>
      </c>
      <c r="D1877" s="48" t="s">
        <v>743</v>
      </c>
      <c r="E1877" s="43">
        <f t="shared" si="122"/>
        <v>9223</v>
      </c>
      <c r="F1877" s="33">
        <f t="shared" si="121"/>
        <v>6588</v>
      </c>
      <c r="G1877" s="43"/>
      <c r="H1877" s="33">
        <v>8169</v>
      </c>
      <c r="I1877" s="35">
        <v>0</v>
      </c>
      <c r="J1877" s="33">
        <v>9882</v>
      </c>
      <c r="K1877" s="43">
        <f t="shared" si="120"/>
        <v>6588</v>
      </c>
      <c r="L1877" s="43"/>
      <c r="M1877" s="140"/>
      <c r="O1877" s="113"/>
    </row>
    <row r="1878" spans="1:53" ht="17.100000000000001" customHeight="1" x14ac:dyDescent="0.25">
      <c r="A1878" s="29" t="s">
        <v>3155</v>
      </c>
      <c r="B1878" s="28" t="s">
        <v>3156</v>
      </c>
      <c r="C1878" s="1">
        <f>3147*2</f>
        <v>6294</v>
      </c>
      <c r="D1878" s="48" t="s">
        <v>743</v>
      </c>
      <c r="E1878" s="43">
        <f t="shared" si="122"/>
        <v>2937</v>
      </c>
      <c r="F1878" s="33">
        <f t="shared" si="121"/>
        <v>2098</v>
      </c>
      <c r="G1878" s="43"/>
      <c r="H1878" s="33">
        <v>2602</v>
      </c>
      <c r="I1878" s="35">
        <v>1.82</v>
      </c>
      <c r="J1878" s="33">
        <v>3148</v>
      </c>
      <c r="K1878" s="43">
        <f t="shared" si="120"/>
        <v>2098</v>
      </c>
      <c r="L1878" s="43"/>
      <c r="M1878" s="140"/>
      <c r="O1878" s="113"/>
    </row>
    <row r="1879" spans="1:53" ht="15.75" thickBot="1" x14ac:dyDescent="0.3">
      <c r="A1879" s="29" t="s">
        <v>159</v>
      </c>
      <c r="B1879" s="48"/>
      <c r="D1879" s="31" t="s">
        <v>160</v>
      </c>
      <c r="E1879" s="43" t="str">
        <f t="shared" si="122"/>
        <v/>
      </c>
      <c r="F1879" s="33" t="str">
        <f t="shared" si="121"/>
        <v/>
      </c>
      <c r="G1879" s="43"/>
      <c r="H1879" s="44" t="s">
        <v>3084</v>
      </c>
      <c r="J1879" s="114" t="s">
        <v>159</v>
      </c>
      <c r="K1879" s="43"/>
      <c r="L1879" s="43"/>
      <c r="M1879" s="140"/>
      <c r="O1879" s="113"/>
    </row>
    <row r="1880" spans="1:53" x14ac:dyDescent="0.25">
      <c r="A1880" s="29" t="s">
        <v>159</v>
      </c>
      <c r="B1880" s="50"/>
      <c r="D1880" s="31"/>
      <c r="E1880" s="43" t="str">
        <f t="shared" si="122"/>
        <v/>
      </c>
      <c r="F1880" s="33" t="str">
        <f t="shared" si="121"/>
        <v/>
      </c>
      <c r="G1880" s="43"/>
      <c r="H1880" s="45" t="s">
        <v>3085</v>
      </c>
      <c r="I1880" s="35" t="s">
        <v>3086</v>
      </c>
      <c r="J1880" s="114" t="s">
        <v>159</v>
      </c>
      <c r="K1880" s="43"/>
      <c r="L1880" s="43"/>
      <c r="M1880" s="140"/>
      <c r="O1880" s="113"/>
      <c r="Q1880" s="42"/>
      <c r="R1880" s="42"/>
      <c r="S1880" s="42"/>
      <c r="T1880" s="42"/>
      <c r="U1880" s="42"/>
      <c r="V1880" s="42"/>
      <c r="W1880" s="42"/>
      <c r="X1880" s="42"/>
      <c r="Y1880" s="42"/>
      <c r="Z1880" s="42"/>
      <c r="AA1880" s="42"/>
      <c r="AB1880" s="42"/>
      <c r="AC1880" s="42"/>
      <c r="AD1880" s="42"/>
      <c r="AE1880" s="42"/>
      <c r="AF1880" s="42"/>
      <c r="AG1880" s="42"/>
      <c r="AH1880" s="42"/>
      <c r="AI1880" s="42"/>
      <c r="AJ1880" s="42"/>
      <c r="AK1880" s="42"/>
      <c r="AL1880" s="42"/>
      <c r="AM1880" s="42"/>
      <c r="AN1880" s="42"/>
      <c r="AO1880" s="42"/>
      <c r="AP1880" s="42"/>
      <c r="AQ1880" s="42"/>
      <c r="AR1880" s="42"/>
      <c r="AS1880" s="42"/>
      <c r="AT1880" s="42"/>
      <c r="AU1880" s="42"/>
      <c r="AV1880" s="42"/>
      <c r="AW1880" s="42"/>
      <c r="AX1880" s="42"/>
      <c r="AY1880" s="42"/>
      <c r="AZ1880" s="42"/>
      <c r="BA1880" s="42"/>
    </row>
    <row r="1881" spans="1:53" s="42" customFormat="1" x14ac:dyDescent="0.25">
      <c r="A1881" s="23" t="s">
        <v>159</v>
      </c>
      <c r="B1881" s="37" t="s">
        <v>3087</v>
      </c>
      <c r="C1881" s="115"/>
      <c r="D1881" s="31" t="s">
        <v>166</v>
      </c>
      <c r="E1881" s="43" t="str">
        <f t="shared" si="122"/>
        <v/>
      </c>
      <c r="F1881" s="33" t="str">
        <f t="shared" si="121"/>
        <v/>
      </c>
      <c r="G1881" s="43"/>
      <c r="H1881" s="58" t="s">
        <v>3088</v>
      </c>
      <c r="I1881" s="41"/>
      <c r="J1881" s="40" t="s">
        <v>159</v>
      </c>
      <c r="K1881" s="43"/>
      <c r="L1881" s="43"/>
      <c r="M1881" s="140"/>
      <c r="N1881" s="113"/>
      <c r="O1881" s="113"/>
    </row>
    <row r="1882" spans="1:53" s="42" customFormat="1" x14ac:dyDescent="0.25">
      <c r="A1882" s="23" t="s">
        <v>159</v>
      </c>
      <c r="B1882" s="38" t="s">
        <v>3089</v>
      </c>
      <c r="C1882" s="115"/>
      <c r="D1882" s="31" t="s">
        <v>617</v>
      </c>
      <c r="E1882" s="43" t="str">
        <f t="shared" si="122"/>
        <v/>
      </c>
      <c r="F1882" s="33" t="str">
        <f t="shared" si="121"/>
        <v/>
      </c>
      <c r="G1882" s="43"/>
      <c r="H1882" s="63" t="s">
        <v>3090</v>
      </c>
      <c r="I1882" s="41"/>
      <c r="J1882" s="40" t="s">
        <v>159</v>
      </c>
      <c r="K1882" s="43"/>
      <c r="L1882" s="43"/>
      <c r="M1882" s="140"/>
      <c r="N1882" s="113"/>
      <c r="O1882" s="113"/>
      <c r="Q1882" s="24"/>
      <c r="R1882" s="24"/>
      <c r="S1882" s="24"/>
      <c r="T1882" s="24"/>
      <c r="U1882" s="24"/>
      <c r="V1882" s="24"/>
      <c r="W1882" s="24"/>
      <c r="X1882" s="24"/>
      <c r="Y1882" s="24"/>
      <c r="Z1882" s="24"/>
      <c r="AA1882" s="24"/>
      <c r="AB1882" s="24"/>
      <c r="AC1882" s="24"/>
      <c r="AD1882" s="24"/>
      <c r="AE1882" s="24"/>
      <c r="AF1882" s="24"/>
      <c r="AG1882" s="24"/>
      <c r="AH1882" s="24"/>
      <c r="AI1882" s="24"/>
      <c r="AJ1882" s="24"/>
      <c r="AK1882" s="24"/>
      <c r="AL1882" s="24"/>
      <c r="AM1882" s="24"/>
      <c r="AN1882" s="24"/>
      <c r="AO1882" s="24"/>
      <c r="AP1882" s="24"/>
      <c r="AQ1882" s="24"/>
      <c r="AR1882" s="24"/>
      <c r="AS1882" s="24"/>
      <c r="AT1882" s="24"/>
      <c r="AU1882" s="24"/>
      <c r="AV1882" s="24"/>
      <c r="AW1882" s="24"/>
      <c r="AX1882" s="24"/>
      <c r="AY1882" s="24"/>
      <c r="AZ1882" s="24"/>
      <c r="BA1882" s="24"/>
    </row>
    <row r="1883" spans="1:53" x14ac:dyDescent="0.25">
      <c r="A1883" s="29" t="s">
        <v>159</v>
      </c>
      <c r="B1883" s="38" t="s">
        <v>3088</v>
      </c>
      <c r="D1883" s="31"/>
      <c r="E1883" s="43" t="str">
        <f t="shared" si="122"/>
        <v/>
      </c>
      <c r="F1883" s="33" t="str">
        <f t="shared" si="121"/>
        <v/>
      </c>
      <c r="G1883" s="43"/>
      <c r="H1883" s="55" t="s">
        <v>241</v>
      </c>
      <c r="I1883" s="35" t="s">
        <v>242</v>
      </c>
      <c r="J1883" s="114" t="s">
        <v>159</v>
      </c>
      <c r="K1883" s="43"/>
      <c r="L1883" s="43"/>
      <c r="M1883" s="140"/>
      <c r="O1883" s="113"/>
    </row>
    <row r="1884" spans="1:53" ht="15.75" thickBot="1" x14ac:dyDescent="0.3">
      <c r="A1884" s="23" t="s">
        <v>73</v>
      </c>
      <c r="B1884" s="39"/>
      <c r="D1884" s="31" t="s">
        <v>243</v>
      </c>
      <c r="E1884" s="43" t="str">
        <f t="shared" si="122"/>
        <v/>
      </c>
      <c r="F1884" s="33" t="str">
        <f t="shared" si="121"/>
        <v/>
      </c>
      <c r="G1884" s="43"/>
      <c r="H1884" s="55" t="s">
        <v>244</v>
      </c>
      <c r="I1884" s="35" t="s">
        <v>245</v>
      </c>
      <c r="J1884" s="114" t="s">
        <v>159</v>
      </c>
      <c r="K1884" s="43"/>
      <c r="L1884" s="43"/>
      <c r="M1884" s="140"/>
      <c r="O1884" s="113"/>
    </row>
    <row r="1885" spans="1:53" x14ac:dyDescent="0.25">
      <c r="A1885" s="29" t="s">
        <v>3157</v>
      </c>
      <c r="B1885" s="28" t="s">
        <v>3158</v>
      </c>
      <c r="C1885" s="1">
        <v>2531</v>
      </c>
      <c r="D1885" s="48" t="s">
        <v>743</v>
      </c>
      <c r="E1885" s="43">
        <f t="shared" si="122"/>
        <v>2363</v>
      </c>
      <c r="F1885" s="33">
        <f t="shared" si="121"/>
        <v>1688</v>
      </c>
      <c r="G1885" s="43"/>
      <c r="H1885" s="33">
        <v>2093</v>
      </c>
      <c r="I1885" s="35">
        <v>2.37</v>
      </c>
      <c r="J1885" s="33">
        <v>2532</v>
      </c>
      <c r="K1885" s="43">
        <f t="shared" ref="K1885:K1904" si="123">H1885/1.24</f>
        <v>1688</v>
      </c>
      <c r="L1885" s="43"/>
      <c r="M1885" s="140"/>
      <c r="O1885" s="113"/>
    </row>
    <row r="1886" spans="1:53" x14ac:dyDescent="0.25">
      <c r="A1886" s="29" t="s">
        <v>3159</v>
      </c>
      <c r="B1886" s="28" t="s">
        <v>3160</v>
      </c>
      <c r="C1886" s="1">
        <v>5984</v>
      </c>
      <c r="D1886" s="48" t="s">
        <v>743</v>
      </c>
      <c r="E1886" s="43">
        <f t="shared" si="122"/>
        <v>5586</v>
      </c>
      <c r="F1886" s="33">
        <f t="shared" si="121"/>
        <v>3990</v>
      </c>
      <c r="G1886" s="43"/>
      <c r="H1886" s="33">
        <v>4947</v>
      </c>
      <c r="I1886" s="35">
        <v>3.6</v>
      </c>
      <c r="J1886" s="33">
        <v>5984</v>
      </c>
      <c r="K1886" s="43">
        <f t="shared" si="123"/>
        <v>3990</v>
      </c>
      <c r="L1886" s="43"/>
      <c r="M1886" s="140"/>
      <c r="O1886" s="113"/>
    </row>
    <row r="1887" spans="1:53" x14ac:dyDescent="0.25">
      <c r="A1887" s="29" t="s">
        <v>3161</v>
      </c>
      <c r="B1887" s="28" t="s">
        <v>3162</v>
      </c>
      <c r="C1887" s="1">
        <v>7352</v>
      </c>
      <c r="D1887" s="48" t="s">
        <v>743</v>
      </c>
      <c r="E1887" s="43">
        <f t="shared" si="122"/>
        <v>5807</v>
      </c>
      <c r="F1887" s="33">
        <f t="shared" si="121"/>
        <v>4148</v>
      </c>
      <c r="G1887" s="43"/>
      <c r="H1887" s="33">
        <v>5144</v>
      </c>
      <c r="I1887" s="35">
        <v>3.6</v>
      </c>
      <c r="J1887" s="33">
        <v>6223</v>
      </c>
      <c r="K1887" s="43">
        <f t="shared" si="123"/>
        <v>4148</v>
      </c>
      <c r="L1887" s="43"/>
      <c r="M1887" s="140"/>
      <c r="O1887" s="113"/>
    </row>
    <row r="1888" spans="1:53" x14ac:dyDescent="0.25">
      <c r="A1888" s="29" t="s">
        <v>3163</v>
      </c>
      <c r="B1888" s="28" t="s">
        <v>3164</v>
      </c>
      <c r="C1888" s="1">
        <v>8454</v>
      </c>
      <c r="D1888" s="48" t="s">
        <v>743</v>
      </c>
      <c r="E1888" s="43">
        <f t="shared" si="122"/>
        <v>7890</v>
      </c>
      <c r="F1888" s="33">
        <f t="shared" si="121"/>
        <v>5636</v>
      </c>
      <c r="G1888" s="43"/>
      <c r="H1888" s="33">
        <v>6989</v>
      </c>
      <c r="I1888" s="35">
        <v>4.5</v>
      </c>
      <c r="J1888" s="33">
        <v>8454</v>
      </c>
      <c r="K1888" s="43">
        <f t="shared" si="123"/>
        <v>5636</v>
      </c>
      <c r="L1888" s="43"/>
      <c r="M1888" s="140"/>
      <c r="O1888" s="113"/>
    </row>
    <row r="1889" spans="1:15" x14ac:dyDescent="0.25">
      <c r="A1889" s="29" t="s">
        <v>3165</v>
      </c>
      <c r="B1889" s="28" t="s">
        <v>3166</v>
      </c>
      <c r="C1889" s="1">
        <v>8862</v>
      </c>
      <c r="D1889" s="48" t="s">
        <v>743</v>
      </c>
      <c r="E1889" s="43">
        <f t="shared" si="122"/>
        <v>8271</v>
      </c>
      <c r="F1889" s="33">
        <f t="shared" si="121"/>
        <v>5908</v>
      </c>
      <c r="G1889" s="43"/>
      <c r="H1889" s="33">
        <v>7326</v>
      </c>
      <c r="I1889" s="35">
        <v>5.03</v>
      </c>
      <c r="J1889" s="33">
        <v>8862</v>
      </c>
      <c r="K1889" s="43">
        <f t="shared" si="123"/>
        <v>5908</v>
      </c>
      <c r="L1889" s="43"/>
      <c r="M1889" s="140"/>
      <c r="O1889" s="113"/>
    </row>
    <row r="1890" spans="1:15" x14ac:dyDescent="0.25">
      <c r="A1890" s="29" t="s">
        <v>3167</v>
      </c>
      <c r="B1890" s="28" t="s">
        <v>3168</v>
      </c>
      <c r="C1890" s="1">
        <v>8776</v>
      </c>
      <c r="D1890" s="48" t="s">
        <v>743</v>
      </c>
      <c r="E1890" s="43">
        <f t="shared" si="122"/>
        <v>8191</v>
      </c>
      <c r="F1890" s="33">
        <f t="shared" si="121"/>
        <v>5851</v>
      </c>
      <c r="G1890" s="43"/>
      <c r="H1890" s="33">
        <v>7255</v>
      </c>
      <c r="I1890" s="35">
        <v>5.03</v>
      </c>
      <c r="J1890" s="33">
        <v>8776</v>
      </c>
      <c r="K1890" s="43">
        <f t="shared" si="123"/>
        <v>5851</v>
      </c>
      <c r="L1890" s="43"/>
      <c r="M1890" s="140"/>
      <c r="O1890" s="113"/>
    </row>
    <row r="1891" spans="1:15" x14ac:dyDescent="0.25">
      <c r="A1891" s="29" t="s">
        <v>3169</v>
      </c>
      <c r="B1891" s="28" t="s">
        <v>3170</v>
      </c>
      <c r="C1891" s="1">
        <v>11271</v>
      </c>
      <c r="D1891" s="48" t="s">
        <v>743</v>
      </c>
      <c r="E1891" s="43">
        <f t="shared" si="122"/>
        <v>10521</v>
      </c>
      <c r="F1891" s="33">
        <f t="shared" si="121"/>
        <v>7515</v>
      </c>
      <c r="G1891" s="43"/>
      <c r="H1891" s="33">
        <v>9318</v>
      </c>
      <c r="I1891" s="35">
        <v>4.04</v>
      </c>
      <c r="J1891" s="33">
        <v>11272</v>
      </c>
      <c r="K1891" s="43">
        <f t="shared" si="123"/>
        <v>7515</v>
      </c>
      <c r="L1891" s="43"/>
      <c r="M1891" s="140"/>
      <c r="O1891" s="113"/>
    </row>
    <row r="1892" spans="1:15" x14ac:dyDescent="0.25">
      <c r="A1892" s="29" t="s">
        <v>3171</v>
      </c>
      <c r="B1892" s="28" t="s">
        <v>3172</v>
      </c>
      <c r="C1892" s="1">
        <v>4562</v>
      </c>
      <c r="D1892" s="48" t="s">
        <v>743</v>
      </c>
      <c r="E1892" s="43">
        <f t="shared" si="122"/>
        <v>4259</v>
      </c>
      <c r="F1892" s="33">
        <f t="shared" si="121"/>
        <v>3042</v>
      </c>
      <c r="G1892" s="43"/>
      <c r="H1892" s="33">
        <v>3772</v>
      </c>
      <c r="I1892" s="35">
        <v>4.04</v>
      </c>
      <c r="J1892" s="33">
        <v>4563</v>
      </c>
      <c r="K1892" s="43">
        <f t="shared" si="123"/>
        <v>3042</v>
      </c>
      <c r="L1892" s="43"/>
      <c r="M1892" s="140"/>
      <c r="O1892" s="113"/>
    </row>
    <row r="1893" spans="1:15" x14ac:dyDescent="0.25">
      <c r="A1893" s="29" t="s">
        <v>3173</v>
      </c>
      <c r="B1893" s="28" t="s">
        <v>3174</v>
      </c>
      <c r="C1893" s="1">
        <v>10802</v>
      </c>
      <c r="D1893" s="48" t="s">
        <v>743</v>
      </c>
      <c r="E1893" s="43">
        <f t="shared" si="122"/>
        <v>10083</v>
      </c>
      <c r="F1893" s="33">
        <f t="shared" si="121"/>
        <v>7202</v>
      </c>
      <c r="G1893" s="43"/>
      <c r="H1893" s="33">
        <v>8930</v>
      </c>
      <c r="I1893" s="35">
        <v>5.54</v>
      </c>
      <c r="J1893" s="33">
        <v>10802</v>
      </c>
      <c r="K1893" s="43">
        <f t="shared" si="123"/>
        <v>7202</v>
      </c>
      <c r="L1893" s="43"/>
      <c r="M1893" s="140"/>
      <c r="O1893" s="113"/>
    </row>
    <row r="1894" spans="1:15" x14ac:dyDescent="0.25">
      <c r="A1894" s="29" t="s">
        <v>3175</v>
      </c>
      <c r="B1894" s="28" t="s">
        <v>3176</v>
      </c>
      <c r="C1894" s="1">
        <v>11776</v>
      </c>
      <c r="D1894" s="48" t="s">
        <v>743</v>
      </c>
      <c r="E1894" s="43">
        <f t="shared" si="122"/>
        <v>10991</v>
      </c>
      <c r="F1894" s="33">
        <f t="shared" si="121"/>
        <v>7851</v>
      </c>
      <c r="G1894" s="43"/>
      <c r="H1894" s="33">
        <v>9735</v>
      </c>
      <c r="I1894" s="35">
        <v>6.5</v>
      </c>
      <c r="J1894" s="33">
        <v>11776</v>
      </c>
      <c r="K1894" s="43">
        <f t="shared" si="123"/>
        <v>7851</v>
      </c>
      <c r="L1894" s="43"/>
      <c r="M1894" s="140"/>
      <c r="O1894" s="113"/>
    </row>
    <row r="1895" spans="1:15" x14ac:dyDescent="0.25">
      <c r="A1895" s="29" t="s">
        <v>3177</v>
      </c>
      <c r="B1895" s="28" t="s">
        <v>3178</v>
      </c>
      <c r="C1895" s="1">
        <v>6295</v>
      </c>
      <c r="D1895" s="48" t="s">
        <v>743</v>
      </c>
      <c r="E1895" s="43">
        <f t="shared" si="122"/>
        <v>5876</v>
      </c>
      <c r="F1895" s="33">
        <f t="shared" si="121"/>
        <v>4197</v>
      </c>
      <c r="G1895" s="43"/>
      <c r="H1895" s="33">
        <v>5204</v>
      </c>
      <c r="I1895" s="35">
        <v>6.5</v>
      </c>
      <c r="J1895" s="33">
        <v>6295</v>
      </c>
      <c r="K1895" s="43">
        <f t="shared" si="123"/>
        <v>4197</v>
      </c>
      <c r="L1895" s="43"/>
      <c r="M1895" s="140"/>
      <c r="O1895" s="113"/>
    </row>
    <row r="1896" spans="1:15" x14ac:dyDescent="0.25">
      <c r="A1896" s="29" t="s">
        <v>3179</v>
      </c>
      <c r="B1896" s="28" t="s">
        <v>3180</v>
      </c>
      <c r="C1896" s="1">
        <v>14101</v>
      </c>
      <c r="D1896" s="48" t="s">
        <v>743</v>
      </c>
      <c r="E1896" s="43">
        <f t="shared" si="122"/>
        <v>13161</v>
      </c>
      <c r="F1896" s="33">
        <f t="shared" si="121"/>
        <v>9401</v>
      </c>
      <c r="G1896" s="43"/>
      <c r="H1896" s="33">
        <v>11657</v>
      </c>
      <c r="I1896" s="35">
        <v>10.199999999999999</v>
      </c>
      <c r="J1896" s="33">
        <v>14101</v>
      </c>
      <c r="K1896" s="43">
        <f t="shared" si="123"/>
        <v>9401</v>
      </c>
      <c r="L1896" s="43"/>
      <c r="M1896" s="140"/>
      <c r="O1896" s="113"/>
    </row>
    <row r="1897" spans="1:15" x14ac:dyDescent="0.25">
      <c r="A1897" s="29" t="s">
        <v>3181</v>
      </c>
      <c r="B1897" s="28" t="s">
        <v>3182</v>
      </c>
      <c r="C1897" s="1">
        <v>11580</v>
      </c>
      <c r="D1897" s="48" t="s">
        <v>743</v>
      </c>
      <c r="E1897" s="43">
        <f t="shared" si="122"/>
        <v>10808</v>
      </c>
      <c r="F1897" s="33">
        <f t="shared" si="121"/>
        <v>7720</v>
      </c>
      <c r="G1897" s="43"/>
      <c r="H1897" s="33">
        <v>9573</v>
      </c>
      <c r="I1897" s="35">
        <v>10.199999999999999</v>
      </c>
      <c r="J1897" s="33">
        <v>11580</v>
      </c>
      <c r="K1897" s="43">
        <f t="shared" si="123"/>
        <v>7720</v>
      </c>
      <c r="L1897" s="43"/>
      <c r="M1897" s="140"/>
      <c r="O1897" s="113"/>
    </row>
    <row r="1898" spans="1:15" x14ac:dyDescent="0.25">
      <c r="A1898" s="29" t="s">
        <v>3183</v>
      </c>
      <c r="B1898" s="28" t="s">
        <v>3184</v>
      </c>
      <c r="C1898" s="1">
        <v>16565</v>
      </c>
      <c r="D1898" s="48" t="s">
        <v>743</v>
      </c>
      <c r="E1898" s="43">
        <f t="shared" si="122"/>
        <v>15462</v>
      </c>
      <c r="F1898" s="33">
        <f t="shared" si="121"/>
        <v>11044</v>
      </c>
      <c r="G1898" s="43"/>
      <c r="H1898" s="33">
        <v>13694</v>
      </c>
      <c r="I1898" s="35">
        <v>14.9</v>
      </c>
      <c r="J1898" s="33">
        <v>16565</v>
      </c>
      <c r="K1898" s="43">
        <f t="shared" si="123"/>
        <v>11044</v>
      </c>
      <c r="L1898" s="43"/>
      <c r="M1898" s="140"/>
      <c r="O1898" s="113"/>
    </row>
    <row r="1899" spans="1:15" x14ac:dyDescent="0.25">
      <c r="A1899" s="29" t="s">
        <v>3185</v>
      </c>
      <c r="B1899" s="28" t="s">
        <v>3186</v>
      </c>
      <c r="C1899" s="1">
        <v>22218</v>
      </c>
      <c r="D1899" s="48" t="s">
        <v>743</v>
      </c>
      <c r="E1899" s="43">
        <f t="shared" si="122"/>
        <v>20737</v>
      </c>
      <c r="F1899" s="33">
        <f t="shared" si="121"/>
        <v>14812</v>
      </c>
      <c r="G1899" s="43"/>
      <c r="H1899" s="33">
        <v>18367</v>
      </c>
      <c r="I1899" s="35">
        <v>19.899999999999999</v>
      </c>
      <c r="J1899" s="33">
        <v>22218</v>
      </c>
      <c r="K1899" s="43">
        <f t="shared" si="123"/>
        <v>14812</v>
      </c>
      <c r="L1899" s="43"/>
      <c r="M1899" s="140"/>
      <c r="O1899" s="113"/>
    </row>
    <row r="1900" spans="1:15" x14ac:dyDescent="0.25">
      <c r="A1900" s="29" t="s">
        <v>3187</v>
      </c>
      <c r="B1900" s="28" t="s">
        <v>3188</v>
      </c>
      <c r="C1900" s="1">
        <v>21981</v>
      </c>
      <c r="D1900" s="48" t="s">
        <v>743</v>
      </c>
      <c r="E1900" s="43">
        <f t="shared" si="122"/>
        <v>20516</v>
      </c>
      <c r="F1900" s="33">
        <f t="shared" si="121"/>
        <v>14654</v>
      </c>
      <c r="G1900" s="43"/>
      <c r="H1900" s="33">
        <v>18171</v>
      </c>
      <c r="I1900" s="35">
        <v>10.199999999999999</v>
      </c>
      <c r="J1900" s="33">
        <v>21981</v>
      </c>
      <c r="K1900" s="43">
        <f t="shared" si="123"/>
        <v>14654</v>
      </c>
      <c r="L1900" s="43"/>
      <c r="M1900" s="140"/>
      <c r="O1900" s="113"/>
    </row>
    <row r="1901" spans="1:15" x14ac:dyDescent="0.25">
      <c r="A1901" s="29" t="s">
        <v>3189</v>
      </c>
      <c r="B1901" s="28" t="s">
        <v>3190</v>
      </c>
      <c r="C1901" s="1">
        <v>38784</v>
      </c>
      <c r="D1901" s="48" t="s">
        <v>743</v>
      </c>
      <c r="E1901" s="43">
        <f t="shared" si="122"/>
        <v>36198</v>
      </c>
      <c r="F1901" s="33">
        <f t="shared" si="121"/>
        <v>25856</v>
      </c>
      <c r="G1901" s="43"/>
      <c r="H1901" s="33">
        <v>32062</v>
      </c>
      <c r="I1901" s="35">
        <v>25</v>
      </c>
      <c r="J1901" s="33">
        <v>38785</v>
      </c>
      <c r="K1901" s="43">
        <f t="shared" si="123"/>
        <v>25856</v>
      </c>
      <c r="L1901" s="43"/>
      <c r="M1901" s="140"/>
      <c r="O1901" s="113"/>
    </row>
    <row r="1902" spans="1:15" x14ac:dyDescent="0.25">
      <c r="A1902" s="29" t="s">
        <v>3191</v>
      </c>
      <c r="B1902" s="28" t="s">
        <v>3192</v>
      </c>
      <c r="C1902" s="1">
        <v>32828</v>
      </c>
      <c r="D1902" s="48" t="s">
        <v>743</v>
      </c>
      <c r="E1902" s="43">
        <f t="shared" si="122"/>
        <v>30639</v>
      </c>
      <c r="F1902" s="33">
        <f t="shared" si="121"/>
        <v>21885</v>
      </c>
      <c r="G1902" s="43"/>
      <c r="H1902" s="33">
        <v>27138</v>
      </c>
      <c r="I1902" s="35">
        <v>24.8</v>
      </c>
      <c r="J1902" s="33">
        <v>32828</v>
      </c>
      <c r="K1902" s="43">
        <f t="shared" si="123"/>
        <v>21885</v>
      </c>
      <c r="L1902" s="43"/>
      <c r="M1902" s="140"/>
      <c r="O1902" s="113"/>
    </row>
    <row r="1903" spans="1:15" x14ac:dyDescent="0.25">
      <c r="A1903" s="29" t="s">
        <v>3193</v>
      </c>
      <c r="B1903" s="28" t="s">
        <v>3194</v>
      </c>
      <c r="C1903" s="1">
        <v>48060</v>
      </c>
      <c r="D1903" s="48" t="s">
        <v>743</v>
      </c>
      <c r="E1903" s="43">
        <f t="shared" si="122"/>
        <v>44856</v>
      </c>
      <c r="F1903" s="33">
        <f t="shared" si="121"/>
        <v>32040</v>
      </c>
      <c r="G1903" s="43"/>
      <c r="H1903" s="33">
        <v>39730</v>
      </c>
      <c r="I1903" s="35">
        <v>40</v>
      </c>
      <c r="J1903" s="33">
        <v>48060</v>
      </c>
      <c r="K1903" s="43">
        <f t="shared" si="123"/>
        <v>32040</v>
      </c>
      <c r="L1903" s="43"/>
      <c r="M1903" s="140"/>
      <c r="O1903" s="113"/>
    </row>
    <row r="1904" spans="1:15" x14ac:dyDescent="0.25">
      <c r="A1904" s="29" t="s">
        <v>3195</v>
      </c>
      <c r="B1904" s="28" t="s">
        <v>3196</v>
      </c>
      <c r="C1904" s="1">
        <v>70146</v>
      </c>
      <c r="D1904" s="48" t="s">
        <v>743</v>
      </c>
      <c r="E1904" s="43">
        <f t="shared" si="122"/>
        <v>65471</v>
      </c>
      <c r="F1904" s="33">
        <f t="shared" si="121"/>
        <v>46765</v>
      </c>
      <c r="G1904" s="43"/>
      <c r="H1904" s="33">
        <v>57988</v>
      </c>
      <c r="I1904" s="35">
        <v>57.207999999999998</v>
      </c>
      <c r="J1904" s="33">
        <v>70147</v>
      </c>
      <c r="K1904" s="43">
        <f t="shared" si="123"/>
        <v>46765</v>
      </c>
      <c r="L1904" s="43"/>
      <c r="M1904" s="140"/>
      <c r="O1904" s="113"/>
    </row>
    <row r="1905" spans="1:53" x14ac:dyDescent="0.25">
      <c r="A1905" s="35"/>
      <c r="B1905" s="48"/>
      <c r="E1905" s="43" t="str">
        <f t="shared" si="122"/>
        <v/>
      </c>
      <c r="F1905" s="33" t="str">
        <f t="shared" si="121"/>
        <v/>
      </c>
      <c r="G1905" s="43"/>
      <c r="H1905" s="56"/>
      <c r="J1905" s="33" t="s">
        <v>159</v>
      </c>
      <c r="K1905" s="43"/>
      <c r="L1905" s="43"/>
      <c r="M1905" s="140"/>
      <c r="O1905" s="113"/>
    </row>
    <row r="1906" spans="1:53" x14ac:dyDescent="0.25">
      <c r="A1906" s="29" t="s">
        <v>159</v>
      </c>
      <c r="B1906" s="48"/>
      <c r="E1906" s="43" t="str">
        <f t="shared" si="122"/>
        <v/>
      </c>
      <c r="F1906" s="33" t="str">
        <f t="shared" si="121"/>
        <v/>
      </c>
      <c r="G1906" s="43"/>
      <c r="J1906" s="114" t="s">
        <v>159</v>
      </c>
      <c r="K1906" s="43"/>
      <c r="L1906" s="43"/>
      <c r="M1906" s="140"/>
      <c r="O1906" s="113"/>
    </row>
    <row r="1907" spans="1:53" ht="15.75" thickBot="1" x14ac:dyDescent="0.3">
      <c r="A1907" s="29" t="s">
        <v>159</v>
      </c>
      <c r="B1907" s="48"/>
      <c r="D1907" s="31" t="s">
        <v>160</v>
      </c>
      <c r="E1907" s="43" t="str">
        <f t="shared" si="122"/>
        <v/>
      </c>
      <c r="F1907" s="33" t="str">
        <f t="shared" si="121"/>
        <v/>
      </c>
      <c r="G1907" s="43"/>
      <c r="H1907" s="62" t="s">
        <v>3197</v>
      </c>
      <c r="J1907" s="114" t="s">
        <v>159</v>
      </c>
      <c r="K1907" s="43"/>
      <c r="L1907" s="43"/>
      <c r="M1907" s="140"/>
      <c r="O1907" s="113"/>
      <c r="Q1907" s="42"/>
      <c r="R1907" s="42"/>
      <c r="S1907" s="42"/>
      <c r="T1907" s="42"/>
      <c r="U1907" s="42"/>
      <c r="V1907" s="42"/>
      <c r="W1907" s="42"/>
      <c r="X1907" s="42"/>
      <c r="Y1907" s="42"/>
      <c r="Z1907" s="42"/>
      <c r="AA1907" s="42"/>
      <c r="AB1907" s="42"/>
      <c r="AC1907" s="42"/>
      <c r="AD1907" s="42"/>
      <c r="AE1907" s="42"/>
      <c r="AF1907" s="42"/>
      <c r="AG1907" s="42"/>
      <c r="AH1907" s="42"/>
      <c r="AI1907" s="42"/>
      <c r="AJ1907" s="42"/>
      <c r="AK1907" s="42"/>
      <c r="AL1907" s="42"/>
      <c r="AM1907" s="42"/>
      <c r="AN1907" s="42"/>
      <c r="AO1907" s="42"/>
      <c r="AP1907" s="42"/>
      <c r="AQ1907" s="42"/>
      <c r="AR1907" s="42"/>
      <c r="AS1907" s="42"/>
      <c r="AT1907" s="42"/>
      <c r="AU1907" s="42"/>
      <c r="AV1907" s="42"/>
      <c r="AW1907" s="42"/>
      <c r="AX1907" s="42"/>
      <c r="AY1907" s="42"/>
      <c r="AZ1907" s="42"/>
      <c r="BA1907" s="42"/>
    </row>
    <row r="1908" spans="1:53" s="42" customFormat="1" x14ac:dyDescent="0.25">
      <c r="A1908" s="23" t="s">
        <v>159</v>
      </c>
      <c r="B1908" s="64"/>
      <c r="C1908" s="115"/>
      <c r="D1908" s="31"/>
      <c r="E1908" s="43" t="str">
        <f t="shared" si="122"/>
        <v/>
      </c>
      <c r="F1908" s="33" t="str">
        <f t="shared" si="121"/>
        <v/>
      </c>
      <c r="G1908" s="43"/>
      <c r="H1908" s="58"/>
      <c r="I1908" s="41" t="s">
        <v>2914</v>
      </c>
      <c r="J1908" s="40" t="s">
        <v>159</v>
      </c>
      <c r="K1908" s="43"/>
      <c r="L1908" s="43"/>
      <c r="M1908" s="140"/>
      <c r="N1908" s="113"/>
      <c r="O1908" s="113"/>
    </row>
    <row r="1909" spans="1:53" s="42" customFormat="1" x14ac:dyDescent="0.25">
      <c r="A1909" s="23" t="s">
        <v>159</v>
      </c>
      <c r="B1909" s="78" t="s">
        <v>3198</v>
      </c>
      <c r="C1909" s="115"/>
      <c r="D1909" s="31" t="s">
        <v>166</v>
      </c>
      <c r="E1909" s="43" t="str">
        <f t="shared" si="122"/>
        <v/>
      </c>
      <c r="F1909" s="33" t="str">
        <f t="shared" si="121"/>
        <v/>
      </c>
      <c r="G1909" s="43"/>
      <c r="H1909" s="46" t="s">
        <v>3199</v>
      </c>
      <c r="I1909" s="41"/>
      <c r="J1909" s="40" t="s">
        <v>159</v>
      </c>
      <c r="K1909" s="43"/>
      <c r="L1909" s="43"/>
      <c r="M1909" s="140"/>
      <c r="N1909" s="113"/>
      <c r="O1909" s="113"/>
      <c r="Q1909" s="24"/>
      <c r="R1909" s="24"/>
      <c r="S1909" s="24"/>
      <c r="T1909" s="24"/>
      <c r="U1909" s="24"/>
      <c r="V1909" s="24"/>
      <c r="W1909" s="24"/>
      <c r="X1909" s="24"/>
      <c r="Y1909" s="24"/>
      <c r="Z1909" s="24"/>
      <c r="AA1909" s="24"/>
      <c r="AB1909" s="24"/>
      <c r="AC1909" s="24"/>
      <c r="AD1909" s="24"/>
      <c r="AE1909" s="24"/>
      <c r="AF1909" s="24"/>
      <c r="AG1909" s="24"/>
      <c r="AH1909" s="24"/>
      <c r="AI1909" s="24"/>
      <c r="AJ1909" s="24"/>
      <c r="AK1909" s="24"/>
      <c r="AL1909" s="24"/>
      <c r="AM1909" s="24"/>
      <c r="AN1909" s="24"/>
      <c r="AO1909" s="24"/>
      <c r="AP1909" s="24"/>
      <c r="AQ1909" s="24"/>
      <c r="AR1909" s="24"/>
      <c r="AS1909" s="24"/>
      <c r="AT1909" s="24"/>
      <c r="AU1909" s="24"/>
      <c r="AV1909" s="24"/>
      <c r="AW1909" s="24"/>
      <c r="AX1909" s="24"/>
      <c r="AY1909" s="24"/>
      <c r="AZ1909" s="24"/>
      <c r="BA1909" s="24"/>
    </row>
    <row r="1910" spans="1:53" x14ac:dyDescent="0.25">
      <c r="A1910" s="29" t="s">
        <v>159</v>
      </c>
      <c r="B1910" s="38" t="s">
        <v>3200</v>
      </c>
      <c r="D1910" s="31"/>
      <c r="E1910" s="43" t="str">
        <f t="shared" si="122"/>
        <v/>
      </c>
      <c r="F1910" s="33" t="str">
        <f t="shared" si="121"/>
        <v/>
      </c>
      <c r="G1910" s="43"/>
      <c r="H1910" s="55" t="s">
        <v>241</v>
      </c>
      <c r="I1910" s="35" t="s">
        <v>242</v>
      </c>
      <c r="J1910" s="114" t="s">
        <v>159</v>
      </c>
      <c r="K1910" s="43"/>
      <c r="L1910" s="43"/>
      <c r="M1910" s="140"/>
      <c r="O1910" s="113"/>
    </row>
    <row r="1911" spans="1:53" ht="15.75" thickBot="1" x14ac:dyDescent="0.3">
      <c r="A1911" s="23" t="s">
        <v>73</v>
      </c>
      <c r="B1911" s="59"/>
      <c r="D1911" s="31" t="s">
        <v>243</v>
      </c>
      <c r="E1911" s="43" t="str">
        <f t="shared" si="122"/>
        <v/>
      </c>
      <c r="F1911" s="33" t="str">
        <f t="shared" si="121"/>
        <v/>
      </c>
      <c r="G1911" s="43"/>
      <c r="H1911" s="55" t="s">
        <v>244</v>
      </c>
      <c r="I1911" s="35" t="s">
        <v>245</v>
      </c>
      <c r="J1911" s="114" t="s">
        <v>159</v>
      </c>
      <c r="K1911" s="43"/>
      <c r="L1911" s="43"/>
      <c r="M1911" s="140"/>
      <c r="O1911" s="113"/>
    </row>
    <row r="1912" spans="1:53" x14ac:dyDescent="0.25">
      <c r="A1912" s="29" t="s">
        <v>3201</v>
      </c>
      <c r="B1912" s="28" t="s">
        <v>3202</v>
      </c>
      <c r="C1912" s="1">
        <v>915</v>
      </c>
      <c r="D1912" s="48" t="s">
        <v>743</v>
      </c>
      <c r="E1912" s="43">
        <f t="shared" si="122"/>
        <v>854</v>
      </c>
      <c r="F1912" s="33">
        <f t="shared" si="121"/>
        <v>610</v>
      </c>
      <c r="G1912" s="43"/>
      <c r="H1912" s="33">
        <v>757</v>
      </c>
      <c r="I1912" s="35">
        <v>0.08</v>
      </c>
      <c r="J1912" s="33">
        <v>916</v>
      </c>
      <c r="K1912" s="43">
        <f t="shared" ref="K1912:K1920" si="124">H1912/1.24</f>
        <v>610</v>
      </c>
      <c r="L1912" s="43"/>
      <c r="M1912" s="140"/>
      <c r="O1912" s="113"/>
    </row>
    <row r="1913" spans="1:53" x14ac:dyDescent="0.25">
      <c r="A1913" s="29" t="s">
        <v>3203</v>
      </c>
      <c r="B1913" s="28" t="s">
        <v>3204</v>
      </c>
      <c r="C1913" s="1">
        <v>757</v>
      </c>
      <c r="D1913" s="48" t="s">
        <v>743</v>
      </c>
      <c r="E1913" s="43">
        <f t="shared" si="122"/>
        <v>707</v>
      </c>
      <c r="F1913" s="33">
        <f t="shared" si="121"/>
        <v>505</v>
      </c>
      <c r="G1913" s="43"/>
      <c r="H1913" s="33">
        <v>626</v>
      </c>
      <c r="I1913" s="35">
        <v>0.13</v>
      </c>
      <c r="J1913" s="33">
        <v>757</v>
      </c>
      <c r="K1913" s="43">
        <f t="shared" si="124"/>
        <v>505</v>
      </c>
      <c r="L1913" s="43"/>
      <c r="M1913" s="140"/>
      <c r="O1913" s="113"/>
    </row>
    <row r="1914" spans="1:53" x14ac:dyDescent="0.25">
      <c r="A1914" s="29" t="s">
        <v>3205</v>
      </c>
      <c r="B1914" s="28" t="s">
        <v>3206</v>
      </c>
      <c r="C1914" s="1">
        <v>777</v>
      </c>
      <c r="D1914" s="48" t="s">
        <v>743</v>
      </c>
      <c r="E1914" s="43">
        <f t="shared" si="122"/>
        <v>727</v>
      </c>
      <c r="F1914" s="33">
        <f t="shared" si="121"/>
        <v>519</v>
      </c>
      <c r="G1914" s="43"/>
      <c r="H1914" s="33">
        <v>643</v>
      </c>
      <c r="I1914" s="35">
        <v>0.18</v>
      </c>
      <c r="J1914" s="33">
        <v>778</v>
      </c>
      <c r="K1914" s="43">
        <f t="shared" si="124"/>
        <v>519</v>
      </c>
      <c r="L1914" s="43"/>
      <c r="M1914" s="140"/>
      <c r="O1914" s="113"/>
    </row>
    <row r="1915" spans="1:53" x14ac:dyDescent="0.25">
      <c r="A1915" s="29" t="s">
        <v>3207</v>
      </c>
      <c r="B1915" s="28" t="s">
        <v>3208</v>
      </c>
      <c r="C1915" s="1">
        <v>936</v>
      </c>
      <c r="D1915" s="48" t="s">
        <v>743</v>
      </c>
      <c r="E1915" s="43">
        <f t="shared" si="122"/>
        <v>874</v>
      </c>
      <c r="F1915" s="33">
        <f t="shared" si="121"/>
        <v>624</v>
      </c>
      <c r="G1915" s="43"/>
      <c r="H1915" s="33">
        <v>774</v>
      </c>
      <c r="I1915" s="35">
        <v>0.27</v>
      </c>
      <c r="J1915" s="33">
        <v>936</v>
      </c>
      <c r="K1915" s="43">
        <f t="shared" si="124"/>
        <v>624</v>
      </c>
      <c r="L1915" s="43"/>
      <c r="M1915" s="140"/>
      <c r="O1915" s="113"/>
    </row>
    <row r="1916" spans="1:53" x14ac:dyDescent="0.25">
      <c r="A1916" s="29" t="s">
        <v>3209</v>
      </c>
      <c r="B1916" s="28" t="s">
        <v>3210</v>
      </c>
      <c r="C1916" s="1">
        <v>995</v>
      </c>
      <c r="D1916" s="48" t="s">
        <v>743</v>
      </c>
      <c r="E1916" s="43">
        <f t="shared" si="122"/>
        <v>930</v>
      </c>
      <c r="F1916" s="33">
        <f t="shared" si="121"/>
        <v>664</v>
      </c>
      <c r="G1916" s="43"/>
      <c r="H1916" s="33">
        <v>823</v>
      </c>
      <c r="I1916" s="35">
        <v>0.45</v>
      </c>
      <c r="J1916" s="33">
        <v>996</v>
      </c>
      <c r="K1916" s="43">
        <f t="shared" si="124"/>
        <v>664</v>
      </c>
      <c r="L1916" s="43"/>
      <c r="M1916" s="140"/>
      <c r="O1916" s="113"/>
    </row>
    <row r="1917" spans="1:53" x14ac:dyDescent="0.25">
      <c r="A1917" s="29" t="s">
        <v>3211</v>
      </c>
      <c r="B1917" s="28" t="s">
        <v>3212</v>
      </c>
      <c r="C1917" s="1">
        <v>1746</v>
      </c>
      <c r="D1917" s="48" t="s">
        <v>743</v>
      </c>
      <c r="E1917" s="43">
        <f t="shared" si="122"/>
        <v>1631</v>
      </c>
      <c r="F1917" s="33">
        <f t="shared" si="121"/>
        <v>1165</v>
      </c>
      <c r="G1917" s="43"/>
      <c r="H1917" s="33">
        <v>1444</v>
      </c>
      <c r="I1917" s="35">
        <v>0.68</v>
      </c>
      <c r="J1917" s="33">
        <v>1747</v>
      </c>
      <c r="K1917" s="43">
        <f t="shared" si="124"/>
        <v>1165</v>
      </c>
      <c r="L1917" s="43"/>
      <c r="M1917" s="140"/>
      <c r="O1917" s="113"/>
    </row>
    <row r="1918" spans="1:53" x14ac:dyDescent="0.25">
      <c r="A1918" s="29" t="s">
        <v>3213</v>
      </c>
      <c r="B1918" s="28" t="s">
        <v>3214</v>
      </c>
      <c r="C1918" s="1">
        <v>3597</v>
      </c>
      <c r="D1918" s="48" t="s">
        <v>743</v>
      </c>
      <c r="E1918" s="43">
        <f t="shared" si="122"/>
        <v>3357</v>
      </c>
      <c r="F1918" s="33">
        <f t="shared" si="121"/>
        <v>2398</v>
      </c>
      <c r="G1918" s="43"/>
      <c r="H1918" s="33">
        <v>2974</v>
      </c>
      <c r="I1918" s="35">
        <v>1.1100000000000001</v>
      </c>
      <c r="J1918" s="33">
        <v>3598</v>
      </c>
      <c r="K1918" s="43">
        <f t="shared" si="124"/>
        <v>2398</v>
      </c>
      <c r="L1918" s="43"/>
      <c r="M1918" s="140"/>
      <c r="O1918" s="113"/>
    </row>
    <row r="1919" spans="1:53" x14ac:dyDescent="0.25">
      <c r="A1919" s="29" t="s">
        <v>3215</v>
      </c>
      <c r="B1919" s="28" t="s">
        <v>3216</v>
      </c>
      <c r="C1919" s="1">
        <v>3713</v>
      </c>
      <c r="D1919" s="48" t="s">
        <v>743</v>
      </c>
      <c r="E1919" s="43">
        <f t="shared" si="122"/>
        <v>3466</v>
      </c>
      <c r="F1919" s="33">
        <f t="shared" si="121"/>
        <v>2476</v>
      </c>
      <c r="G1919" s="43"/>
      <c r="H1919" s="33">
        <v>3070</v>
      </c>
      <c r="I1919" s="35">
        <v>1.89</v>
      </c>
      <c r="J1919" s="33">
        <v>3714</v>
      </c>
      <c r="K1919" s="43">
        <f t="shared" si="124"/>
        <v>2476</v>
      </c>
      <c r="L1919" s="43"/>
      <c r="M1919" s="140"/>
      <c r="O1919" s="113"/>
    </row>
    <row r="1920" spans="1:53" x14ac:dyDescent="0.25">
      <c r="A1920" s="29" t="s">
        <v>3217</v>
      </c>
      <c r="B1920" s="28" t="s">
        <v>3218</v>
      </c>
      <c r="C1920" s="1">
        <v>6419</v>
      </c>
      <c r="D1920" s="48" t="s">
        <v>743</v>
      </c>
      <c r="E1920" s="43">
        <f t="shared" si="122"/>
        <v>5992</v>
      </c>
      <c r="F1920" s="33">
        <f t="shared" si="121"/>
        <v>4280</v>
      </c>
      <c r="G1920" s="43"/>
      <c r="H1920" s="33">
        <v>5307</v>
      </c>
      <c r="I1920" s="35">
        <v>2.86</v>
      </c>
      <c r="J1920" s="33">
        <v>6420</v>
      </c>
      <c r="K1920" s="43">
        <f t="shared" si="124"/>
        <v>4280</v>
      </c>
      <c r="L1920" s="43"/>
      <c r="M1920" s="140"/>
      <c r="O1920" s="113"/>
    </row>
    <row r="1921" spans="1:15" x14ac:dyDescent="0.25">
      <c r="A1921" s="29" t="s">
        <v>159</v>
      </c>
      <c r="B1921" s="48"/>
      <c r="D1921" s="31" t="s">
        <v>160</v>
      </c>
      <c r="E1921" s="43" t="str">
        <f t="shared" si="122"/>
        <v/>
      </c>
      <c r="F1921" s="33" t="str">
        <f t="shared" si="121"/>
        <v/>
      </c>
      <c r="G1921" s="43"/>
      <c r="H1921" s="62" t="s">
        <v>3219</v>
      </c>
      <c r="J1921" s="114" t="s">
        <v>159</v>
      </c>
      <c r="K1921" s="43"/>
      <c r="L1921" s="43"/>
      <c r="M1921" s="140"/>
      <c r="O1921" s="113"/>
    </row>
    <row r="1922" spans="1:15" ht="15.75" thickBot="1" x14ac:dyDescent="0.3">
      <c r="A1922" s="29" t="s">
        <v>159</v>
      </c>
      <c r="B1922" s="48"/>
      <c r="D1922" s="31"/>
      <c r="E1922" s="43" t="str">
        <f t="shared" si="122"/>
        <v/>
      </c>
      <c r="F1922" s="33" t="str">
        <f t="shared" si="121"/>
        <v/>
      </c>
      <c r="G1922" s="43"/>
      <c r="H1922" s="58" t="s">
        <v>3220</v>
      </c>
      <c r="J1922" s="114" t="s">
        <v>159</v>
      </c>
      <c r="K1922" s="43"/>
      <c r="L1922" s="43"/>
      <c r="M1922" s="140"/>
      <c r="O1922" s="113"/>
    </row>
    <row r="1923" spans="1:15" x14ac:dyDescent="0.25">
      <c r="A1923" s="29" t="s">
        <v>159</v>
      </c>
      <c r="B1923" s="50"/>
      <c r="D1923" s="31" t="s">
        <v>166</v>
      </c>
      <c r="E1923" s="43" t="str">
        <f t="shared" si="122"/>
        <v/>
      </c>
      <c r="F1923" s="33" t="str">
        <f t="shared" si="121"/>
        <v/>
      </c>
      <c r="G1923" s="43"/>
      <c r="H1923" s="45" t="s">
        <v>3221</v>
      </c>
      <c r="J1923" s="114" t="s">
        <v>159</v>
      </c>
      <c r="K1923" s="43"/>
      <c r="L1923" s="43"/>
      <c r="M1923" s="140"/>
      <c r="O1923" s="113"/>
    </row>
    <row r="1924" spans="1:15" x14ac:dyDescent="0.25">
      <c r="A1924" s="29" t="s">
        <v>159</v>
      </c>
      <c r="B1924" s="37" t="s">
        <v>3222</v>
      </c>
      <c r="D1924" s="31" t="s">
        <v>617</v>
      </c>
      <c r="E1924" s="43" t="str">
        <f t="shared" si="122"/>
        <v/>
      </c>
      <c r="F1924" s="33" t="str">
        <f t="shared" si="121"/>
        <v/>
      </c>
      <c r="G1924" s="43"/>
      <c r="H1924" s="63" t="s">
        <v>3223</v>
      </c>
      <c r="J1924" s="114" t="s">
        <v>159</v>
      </c>
      <c r="K1924" s="43"/>
      <c r="L1924" s="43"/>
      <c r="M1924" s="140"/>
      <c r="O1924" s="113"/>
    </row>
    <row r="1925" spans="1:15" x14ac:dyDescent="0.25">
      <c r="A1925" s="29" t="s">
        <v>159</v>
      </c>
      <c r="B1925" s="38" t="s">
        <v>3224</v>
      </c>
      <c r="D1925" s="31"/>
      <c r="E1925" s="43" t="str">
        <f t="shared" si="122"/>
        <v/>
      </c>
      <c r="F1925" s="33" t="str">
        <f t="shared" si="121"/>
        <v/>
      </c>
      <c r="G1925" s="43"/>
      <c r="H1925" s="55" t="s">
        <v>241</v>
      </c>
      <c r="I1925" s="35" t="s">
        <v>242</v>
      </c>
      <c r="J1925" s="114" t="s">
        <v>159</v>
      </c>
      <c r="K1925" s="43"/>
      <c r="L1925" s="43"/>
      <c r="M1925" s="140"/>
      <c r="O1925" s="113"/>
    </row>
    <row r="1926" spans="1:15" ht="15.75" thickBot="1" x14ac:dyDescent="0.3">
      <c r="A1926" s="23" t="s">
        <v>73</v>
      </c>
      <c r="B1926" s="39"/>
      <c r="D1926" s="31" t="s">
        <v>243</v>
      </c>
      <c r="E1926" s="43" t="str">
        <f t="shared" si="122"/>
        <v/>
      </c>
      <c r="F1926" s="33" t="str">
        <f t="shared" si="121"/>
        <v/>
      </c>
      <c r="G1926" s="43"/>
      <c r="H1926" s="55" t="s">
        <v>244</v>
      </c>
      <c r="I1926" s="35" t="s">
        <v>245</v>
      </c>
      <c r="J1926" s="114" t="s">
        <v>159</v>
      </c>
      <c r="K1926" s="43"/>
      <c r="L1926" s="43"/>
      <c r="M1926" s="140"/>
      <c r="O1926" s="113"/>
    </row>
    <row r="1927" spans="1:15" x14ac:dyDescent="0.25">
      <c r="A1927" s="29" t="s">
        <v>3225</v>
      </c>
      <c r="B1927" s="28" t="s">
        <v>3226</v>
      </c>
      <c r="C1927" s="1">
        <v>785</v>
      </c>
      <c r="D1927" s="48" t="s">
        <v>743</v>
      </c>
      <c r="E1927" s="43">
        <f t="shared" si="122"/>
        <v>732</v>
      </c>
      <c r="F1927" s="33">
        <f t="shared" si="121"/>
        <v>523</v>
      </c>
      <c r="G1927" s="43"/>
      <c r="H1927" s="33">
        <v>649</v>
      </c>
      <c r="I1927" s="35">
        <v>0.64800000000000002</v>
      </c>
      <c r="J1927" s="33">
        <v>785</v>
      </c>
      <c r="K1927" s="43">
        <f t="shared" ref="K1927:K1948" si="125">H1927/1.24</f>
        <v>523</v>
      </c>
      <c r="L1927" s="43"/>
      <c r="M1927" s="140"/>
      <c r="O1927" s="113"/>
    </row>
    <row r="1928" spans="1:15" x14ac:dyDescent="0.25">
      <c r="A1928" s="29" t="s">
        <v>3227</v>
      </c>
      <c r="B1928" s="28" t="s">
        <v>3228</v>
      </c>
      <c r="C1928" s="1">
        <v>898</v>
      </c>
      <c r="D1928" s="48" t="s">
        <v>743</v>
      </c>
      <c r="E1928" s="43">
        <f t="shared" si="122"/>
        <v>839</v>
      </c>
      <c r="F1928" s="33">
        <f t="shared" si="121"/>
        <v>599</v>
      </c>
      <c r="G1928" s="43"/>
      <c r="H1928" s="33">
        <v>743</v>
      </c>
      <c r="I1928" s="35">
        <v>0.95199999999999996</v>
      </c>
      <c r="J1928" s="33">
        <v>899</v>
      </c>
      <c r="K1928" s="43">
        <f t="shared" si="125"/>
        <v>599</v>
      </c>
      <c r="L1928" s="43"/>
      <c r="M1928" s="140"/>
      <c r="O1928" s="113"/>
    </row>
    <row r="1929" spans="1:15" x14ac:dyDescent="0.25">
      <c r="A1929" s="29" t="s">
        <v>3229</v>
      </c>
      <c r="B1929" s="28" t="s">
        <v>3230</v>
      </c>
      <c r="C1929" s="1">
        <v>1350</v>
      </c>
      <c r="D1929" s="48" t="s">
        <v>743</v>
      </c>
      <c r="E1929" s="43">
        <f t="shared" si="122"/>
        <v>1260</v>
      </c>
      <c r="F1929" s="33">
        <f t="shared" ref="F1929:F1992" si="126">IF(K1929=0,"",K1929)</f>
        <v>900</v>
      </c>
      <c r="G1929" s="43"/>
      <c r="H1929" s="33">
        <v>1116</v>
      </c>
      <c r="I1929" s="35">
        <v>1.1399999999999999</v>
      </c>
      <c r="J1929" s="33">
        <v>1350</v>
      </c>
      <c r="K1929" s="43">
        <f t="shared" si="125"/>
        <v>900</v>
      </c>
      <c r="L1929" s="43"/>
      <c r="M1929" s="140"/>
      <c r="O1929" s="113"/>
    </row>
    <row r="1930" spans="1:15" x14ac:dyDescent="0.25">
      <c r="A1930" s="29" t="s">
        <v>3231</v>
      </c>
      <c r="B1930" s="28" t="s">
        <v>3232</v>
      </c>
      <c r="C1930" s="1">
        <v>1822</v>
      </c>
      <c r="D1930" s="48" t="s">
        <v>743</v>
      </c>
      <c r="E1930" s="43">
        <f t="shared" ref="E1930:E1993" si="127">IF(K1930&lt;=0,"",K1930*E$2)</f>
        <v>1701</v>
      </c>
      <c r="F1930" s="33">
        <f t="shared" si="126"/>
        <v>1215</v>
      </c>
      <c r="G1930" s="43"/>
      <c r="H1930" s="33">
        <v>1507</v>
      </c>
      <c r="I1930" s="35">
        <v>1.1399999999999999</v>
      </c>
      <c r="J1930" s="33">
        <v>1823</v>
      </c>
      <c r="K1930" s="43">
        <f t="shared" si="125"/>
        <v>1215</v>
      </c>
      <c r="L1930" s="43"/>
      <c r="M1930" s="140"/>
      <c r="O1930" s="113"/>
    </row>
    <row r="1931" spans="1:15" x14ac:dyDescent="0.25">
      <c r="A1931" s="29" t="s">
        <v>3233</v>
      </c>
      <c r="B1931" s="28" t="s">
        <v>3234</v>
      </c>
      <c r="C1931" s="1">
        <v>1698</v>
      </c>
      <c r="D1931" s="48" t="s">
        <v>743</v>
      </c>
      <c r="E1931" s="43">
        <f t="shared" si="127"/>
        <v>1585</v>
      </c>
      <c r="F1931" s="33">
        <f t="shared" si="126"/>
        <v>1132</v>
      </c>
      <c r="G1931" s="43"/>
      <c r="H1931" s="33">
        <v>1404</v>
      </c>
      <c r="I1931" s="35">
        <v>1.69</v>
      </c>
      <c r="J1931" s="33">
        <v>1698</v>
      </c>
      <c r="K1931" s="43">
        <f t="shared" si="125"/>
        <v>1132</v>
      </c>
      <c r="L1931" s="43"/>
      <c r="M1931" s="140"/>
      <c r="O1931" s="113"/>
    </row>
    <row r="1932" spans="1:15" x14ac:dyDescent="0.25">
      <c r="A1932" s="29" t="s">
        <v>3235</v>
      </c>
      <c r="B1932" s="28" t="s">
        <v>3236</v>
      </c>
      <c r="C1932" s="1">
        <f>2240*2</f>
        <v>4480</v>
      </c>
      <c r="D1932" s="48" t="s">
        <v>743</v>
      </c>
      <c r="E1932" s="43">
        <f t="shared" si="127"/>
        <v>2092</v>
      </c>
      <c r="F1932" s="33">
        <f t="shared" si="126"/>
        <v>1494</v>
      </c>
      <c r="G1932" s="43"/>
      <c r="H1932" s="33">
        <v>1852</v>
      </c>
      <c r="I1932" s="35">
        <v>1.86</v>
      </c>
      <c r="J1932" s="33">
        <v>2240</v>
      </c>
      <c r="K1932" s="43">
        <f t="shared" si="125"/>
        <v>1494</v>
      </c>
      <c r="L1932" s="43"/>
      <c r="M1932" s="140"/>
      <c r="O1932" s="113"/>
    </row>
    <row r="1933" spans="1:15" x14ac:dyDescent="0.25">
      <c r="A1933" s="29" t="s">
        <v>3237</v>
      </c>
      <c r="B1933" s="28" t="s">
        <v>3238</v>
      </c>
      <c r="C1933" s="1">
        <f>1798*2</f>
        <v>3596</v>
      </c>
      <c r="D1933" s="48" t="s">
        <v>743</v>
      </c>
      <c r="E1933" s="43">
        <f t="shared" si="127"/>
        <v>1679</v>
      </c>
      <c r="F1933" s="33">
        <f t="shared" si="126"/>
        <v>1199</v>
      </c>
      <c r="G1933" s="43"/>
      <c r="H1933" s="33">
        <v>1487</v>
      </c>
      <c r="I1933" s="35">
        <v>2.5299999999999998</v>
      </c>
      <c r="J1933" s="33">
        <v>1799</v>
      </c>
      <c r="K1933" s="43">
        <f t="shared" si="125"/>
        <v>1199</v>
      </c>
      <c r="L1933" s="43"/>
      <c r="M1933" s="140"/>
      <c r="O1933" s="113"/>
    </row>
    <row r="1934" spans="1:15" x14ac:dyDescent="0.25">
      <c r="A1934" s="29" t="s">
        <v>3239</v>
      </c>
      <c r="B1934" s="28" t="s">
        <v>3240</v>
      </c>
      <c r="C1934" s="1">
        <v>2904</v>
      </c>
      <c r="D1934" s="48" t="s">
        <v>743</v>
      </c>
      <c r="E1934" s="43">
        <f t="shared" si="127"/>
        <v>2710</v>
      </c>
      <c r="F1934" s="33">
        <f t="shared" si="126"/>
        <v>1936</v>
      </c>
      <c r="G1934" s="43"/>
      <c r="H1934" s="33">
        <v>2401</v>
      </c>
      <c r="I1934" s="35">
        <v>2.5299999999999998</v>
      </c>
      <c r="J1934" s="33">
        <v>2904</v>
      </c>
      <c r="K1934" s="43">
        <f t="shared" si="125"/>
        <v>1936</v>
      </c>
      <c r="L1934" s="43"/>
      <c r="M1934" s="140"/>
      <c r="O1934" s="113"/>
    </row>
    <row r="1935" spans="1:15" x14ac:dyDescent="0.25">
      <c r="A1935" s="29" t="s">
        <v>3241</v>
      </c>
      <c r="B1935" s="28" t="s">
        <v>3242</v>
      </c>
      <c r="C1935" s="1">
        <v>2608</v>
      </c>
      <c r="D1935" s="48" t="s">
        <v>743</v>
      </c>
      <c r="E1935" s="43">
        <f t="shared" si="127"/>
        <v>2435</v>
      </c>
      <c r="F1935" s="33">
        <f t="shared" si="126"/>
        <v>1739</v>
      </c>
      <c r="G1935" s="43"/>
      <c r="H1935" s="33">
        <v>2156</v>
      </c>
      <c r="I1935" s="35">
        <v>3.06</v>
      </c>
      <c r="J1935" s="33">
        <v>2608</v>
      </c>
      <c r="K1935" s="43">
        <f t="shared" si="125"/>
        <v>1739</v>
      </c>
      <c r="L1935" s="43"/>
      <c r="M1935" s="140"/>
      <c r="O1935" s="113"/>
    </row>
    <row r="1936" spans="1:15" x14ac:dyDescent="0.25">
      <c r="A1936" s="29" t="s">
        <v>3243</v>
      </c>
      <c r="B1936" s="28" t="s">
        <v>3244</v>
      </c>
      <c r="C1936" s="1">
        <v>2358</v>
      </c>
      <c r="D1936" s="48" t="s">
        <v>743</v>
      </c>
      <c r="E1936" s="43">
        <f t="shared" si="127"/>
        <v>2202</v>
      </c>
      <c r="F1936" s="33">
        <f t="shared" si="126"/>
        <v>1573</v>
      </c>
      <c r="G1936" s="43"/>
      <c r="H1936" s="33">
        <v>1950</v>
      </c>
      <c r="I1936" s="35">
        <v>3.06</v>
      </c>
      <c r="J1936" s="33">
        <v>2359</v>
      </c>
      <c r="K1936" s="43">
        <f t="shared" si="125"/>
        <v>1573</v>
      </c>
      <c r="L1936" s="43"/>
      <c r="M1936" s="140"/>
      <c r="O1936" s="113"/>
    </row>
    <row r="1937" spans="1:15" x14ac:dyDescent="0.25">
      <c r="A1937" s="29" t="s">
        <v>3245</v>
      </c>
      <c r="B1937" s="28" t="s">
        <v>3246</v>
      </c>
      <c r="C1937" s="1">
        <f>2877*2</f>
        <v>5754</v>
      </c>
      <c r="D1937" s="48" t="s">
        <v>743</v>
      </c>
      <c r="E1937" s="43">
        <f t="shared" si="127"/>
        <v>2687</v>
      </c>
      <c r="F1937" s="33">
        <f t="shared" si="126"/>
        <v>1919</v>
      </c>
      <c r="G1937" s="43"/>
      <c r="H1937" s="33">
        <v>2379</v>
      </c>
      <c r="I1937" s="35">
        <v>3.7</v>
      </c>
      <c r="J1937" s="33">
        <v>2878</v>
      </c>
      <c r="K1937" s="43">
        <f t="shared" si="125"/>
        <v>1919</v>
      </c>
      <c r="L1937" s="43"/>
      <c r="M1937" s="140"/>
      <c r="O1937" s="113"/>
    </row>
    <row r="1938" spans="1:15" x14ac:dyDescent="0.25">
      <c r="A1938" s="29" t="s">
        <v>3247</v>
      </c>
      <c r="B1938" s="28" t="s">
        <v>3248</v>
      </c>
      <c r="C1938" s="1">
        <v>4968</v>
      </c>
      <c r="D1938" s="48" t="s">
        <v>743</v>
      </c>
      <c r="E1938" s="43">
        <f t="shared" si="127"/>
        <v>4637</v>
      </c>
      <c r="F1938" s="33">
        <f t="shared" si="126"/>
        <v>3312</v>
      </c>
      <c r="G1938" s="43"/>
      <c r="H1938" s="33">
        <v>4107</v>
      </c>
      <c r="I1938" s="35">
        <v>4.5</v>
      </c>
      <c r="J1938" s="33">
        <v>4968</v>
      </c>
      <c r="K1938" s="43">
        <f t="shared" si="125"/>
        <v>3312</v>
      </c>
      <c r="L1938" s="43"/>
      <c r="M1938" s="140"/>
      <c r="O1938" s="113"/>
    </row>
    <row r="1939" spans="1:15" x14ac:dyDescent="0.25">
      <c r="A1939" s="29" t="s">
        <v>3249</v>
      </c>
      <c r="B1939" s="28" t="s">
        <v>3250</v>
      </c>
      <c r="C1939" s="1">
        <f>3789*2</f>
        <v>7578</v>
      </c>
      <c r="D1939" s="48" t="s">
        <v>743</v>
      </c>
      <c r="E1939" s="43">
        <f t="shared" si="127"/>
        <v>3538</v>
      </c>
      <c r="F1939" s="33">
        <f t="shared" si="126"/>
        <v>2527</v>
      </c>
      <c r="G1939" s="43"/>
      <c r="H1939" s="33">
        <v>3133</v>
      </c>
      <c r="I1939" s="35">
        <v>4.62</v>
      </c>
      <c r="J1939" s="33">
        <v>3790</v>
      </c>
      <c r="K1939" s="43">
        <f t="shared" si="125"/>
        <v>2527</v>
      </c>
      <c r="L1939" s="43"/>
      <c r="M1939" s="140"/>
      <c r="O1939" s="113"/>
    </row>
    <row r="1940" spans="1:15" x14ac:dyDescent="0.25">
      <c r="A1940" s="29" t="s">
        <v>3251</v>
      </c>
      <c r="B1940" s="28" t="s">
        <v>3252</v>
      </c>
      <c r="C1940" s="1">
        <f>6756*2</f>
        <v>13512</v>
      </c>
      <c r="D1940" s="48" t="s">
        <v>743</v>
      </c>
      <c r="E1940" s="43">
        <f t="shared" si="127"/>
        <v>6306</v>
      </c>
      <c r="F1940" s="33">
        <f t="shared" si="126"/>
        <v>4504</v>
      </c>
      <c r="G1940" s="43"/>
      <c r="H1940" s="33">
        <v>5585</v>
      </c>
      <c r="I1940" s="35">
        <v>6.3</v>
      </c>
      <c r="J1940" s="33">
        <v>6756</v>
      </c>
      <c r="K1940" s="43">
        <f t="shared" si="125"/>
        <v>4504</v>
      </c>
      <c r="L1940" s="43"/>
      <c r="M1940" s="140"/>
      <c r="O1940" s="113"/>
    </row>
    <row r="1941" spans="1:15" x14ac:dyDescent="0.25">
      <c r="A1941" s="29" t="s">
        <v>3253</v>
      </c>
      <c r="B1941" s="28" t="s">
        <v>3254</v>
      </c>
      <c r="C1941" s="1">
        <v>7749</v>
      </c>
      <c r="D1941" s="48" t="s">
        <v>743</v>
      </c>
      <c r="E1941" s="43">
        <f t="shared" si="127"/>
        <v>7232</v>
      </c>
      <c r="F1941" s="33">
        <f t="shared" si="126"/>
        <v>5166</v>
      </c>
      <c r="G1941" s="43"/>
      <c r="H1941" s="33">
        <v>6406</v>
      </c>
      <c r="I1941" s="35">
        <v>7.75</v>
      </c>
      <c r="J1941" s="33">
        <v>7749</v>
      </c>
      <c r="K1941" s="43">
        <f t="shared" si="125"/>
        <v>5166</v>
      </c>
      <c r="L1941" s="43"/>
      <c r="M1941" s="140"/>
      <c r="O1941" s="113"/>
    </row>
    <row r="1942" spans="1:15" x14ac:dyDescent="0.25">
      <c r="A1942" s="29" t="s">
        <v>3255</v>
      </c>
      <c r="B1942" s="28" t="s">
        <v>3256</v>
      </c>
      <c r="C1942" s="1">
        <v>33460</v>
      </c>
      <c r="D1942" s="48" t="s">
        <v>743</v>
      </c>
      <c r="E1942" s="43">
        <f t="shared" si="127"/>
        <v>31230</v>
      </c>
      <c r="F1942" s="33">
        <f t="shared" si="126"/>
        <v>22307</v>
      </c>
      <c r="G1942" s="43"/>
      <c r="H1942" s="33">
        <v>27661</v>
      </c>
      <c r="I1942" s="35">
        <v>35</v>
      </c>
      <c r="J1942" s="33">
        <v>33461</v>
      </c>
      <c r="K1942" s="43">
        <f t="shared" si="125"/>
        <v>22307</v>
      </c>
      <c r="L1942" s="43"/>
      <c r="M1942" s="140"/>
      <c r="O1942" s="113"/>
    </row>
    <row r="1943" spans="1:15" x14ac:dyDescent="0.25">
      <c r="A1943" s="29" t="s">
        <v>3257</v>
      </c>
      <c r="B1943" s="28" t="s">
        <v>3258</v>
      </c>
      <c r="C1943" s="1">
        <v>7195</v>
      </c>
      <c r="D1943" s="48" t="s">
        <v>743</v>
      </c>
      <c r="E1943" s="43">
        <f t="shared" si="127"/>
        <v>6716</v>
      </c>
      <c r="F1943" s="33">
        <f t="shared" si="126"/>
        <v>4797</v>
      </c>
      <c r="G1943" s="43"/>
      <c r="H1943" s="33">
        <v>5948</v>
      </c>
      <c r="I1943" s="35">
        <v>11</v>
      </c>
      <c r="J1943" s="33">
        <v>7195</v>
      </c>
      <c r="K1943" s="43">
        <f t="shared" si="125"/>
        <v>4797</v>
      </c>
      <c r="L1943" s="43"/>
      <c r="M1943" s="140"/>
      <c r="O1943" s="113"/>
    </row>
    <row r="1944" spans="1:15" ht="17.100000000000001" customHeight="1" x14ac:dyDescent="0.25">
      <c r="A1944" s="29" t="s">
        <v>3259</v>
      </c>
      <c r="B1944" s="28" t="s">
        <v>3260</v>
      </c>
      <c r="C1944" s="1">
        <v>19647</v>
      </c>
      <c r="D1944" s="48" t="s">
        <v>743</v>
      </c>
      <c r="E1944" s="43">
        <f t="shared" si="127"/>
        <v>18337</v>
      </c>
      <c r="F1944" s="33">
        <f t="shared" si="126"/>
        <v>13098</v>
      </c>
      <c r="G1944" s="43"/>
      <c r="H1944" s="33">
        <v>16242</v>
      </c>
      <c r="I1944" s="35">
        <v>17.7</v>
      </c>
      <c r="J1944" s="33">
        <v>19648</v>
      </c>
      <c r="K1944" s="43">
        <f t="shared" si="125"/>
        <v>13098</v>
      </c>
      <c r="L1944" s="43"/>
      <c r="M1944" s="140"/>
      <c r="O1944" s="113"/>
    </row>
    <row r="1945" spans="1:15" ht="17.100000000000001" customHeight="1" x14ac:dyDescent="0.25">
      <c r="A1945" s="29" t="s">
        <v>3261</v>
      </c>
      <c r="B1945" s="28" t="s">
        <v>3262</v>
      </c>
      <c r="C1945" s="1">
        <v>26340</v>
      </c>
      <c r="D1945" s="48" t="s">
        <v>743</v>
      </c>
      <c r="E1945" s="43">
        <f t="shared" si="127"/>
        <v>24584</v>
      </c>
      <c r="F1945" s="33">
        <f t="shared" si="126"/>
        <v>17560</v>
      </c>
      <c r="G1945" s="43"/>
      <c r="H1945" s="33">
        <v>21775</v>
      </c>
      <c r="I1945" s="35">
        <v>23.6</v>
      </c>
      <c r="J1945" s="33">
        <v>26341</v>
      </c>
      <c r="K1945" s="43">
        <f t="shared" si="125"/>
        <v>17560</v>
      </c>
      <c r="L1945" s="43"/>
      <c r="M1945" s="140"/>
      <c r="O1945" s="113"/>
    </row>
    <row r="1946" spans="1:15" ht="17.100000000000001" customHeight="1" x14ac:dyDescent="0.25">
      <c r="A1946" s="29" t="s">
        <v>3263</v>
      </c>
      <c r="B1946" s="28" t="s">
        <v>3264</v>
      </c>
      <c r="C1946" s="1">
        <v>13250</v>
      </c>
      <c r="D1946" s="48" t="s">
        <v>743</v>
      </c>
      <c r="E1946" s="43">
        <f t="shared" si="127"/>
        <v>12368</v>
      </c>
      <c r="F1946" s="33">
        <f t="shared" si="126"/>
        <v>8834</v>
      </c>
      <c r="G1946" s="43"/>
      <c r="H1946" s="33">
        <v>10954</v>
      </c>
      <c r="I1946" s="35">
        <v>15.6</v>
      </c>
      <c r="J1946" s="33">
        <v>13251</v>
      </c>
      <c r="K1946" s="43">
        <f t="shared" si="125"/>
        <v>8834</v>
      </c>
      <c r="L1946" s="43"/>
      <c r="M1946" s="140"/>
      <c r="O1946" s="113"/>
    </row>
    <row r="1947" spans="1:15" x14ac:dyDescent="0.25">
      <c r="A1947" s="29" t="s">
        <v>3265</v>
      </c>
      <c r="B1947" s="28" t="s">
        <v>3266</v>
      </c>
      <c r="C1947" s="1">
        <v>13839</v>
      </c>
      <c r="D1947" s="48" t="s">
        <v>743</v>
      </c>
      <c r="E1947" s="43">
        <f t="shared" si="127"/>
        <v>12918</v>
      </c>
      <c r="F1947" s="33">
        <f t="shared" si="126"/>
        <v>9227</v>
      </c>
      <c r="G1947" s="43"/>
      <c r="H1947" s="33">
        <v>11441</v>
      </c>
      <c r="I1947" s="35">
        <v>15.6</v>
      </c>
      <c r="J1947" s="33">
        <v>13840</v>
      </c>
      <c r="K1947" s="43">
        <f t="shared" si="125"/>
        <v>9227</v>
      </c>
      <c r="L1947" s="43"/>
      <c r="M1947" s="140"/>
      <c r="O1947" s="113"/>
    </row>
    <row r="1948" spans="1:15" x14ac:dyDescent="0.25">
      <c r="A1948" s="29" t="s">
        <v>3267</v>
      </c>
      <c r="B1948" s="28" t="s">
        <v>3268</v>
      </c>
      <c r="C1948" s="1">
        <v>17300</v>
      </c>
      <c r="D1948" s="48" t="s">
        <v>743</v>
      </c>
      <c r="E1948" s="43">
        <f t="shared" si="127"/>
        <v>16148</v>
      </c>
      <c r="F1948" s="33">
        <f t="shared" si="126"/>
        <v>11534</v>
      </c>
      <c r="G1948" s="43"/>
      <c r="H1948" s="33">
        <v>14302</v>
      </c>
      <c r="I1948" s="35">
        <v>22</v>
      </c>
      <c r="J1948" s="33">
        <v>17301</v>
      </c>
      <c r="K1948" s="43">
        <f t="shared" si="125"/>
        <v>11534</v>
      </c>
      <c r="L1948" s="43"/>
      <c r="M1948" s="140"/>
      <c r="O1948" s="113"/>
    </row>
    <row r="1949" spans="1:15" x14ac:dyDescent="0.25">
      <c r="A1949" s="29" t="s">
        <v>159</v>
      </c>
      <c r="B1949" s="48"/>
      <c r="E1949" s="43" t="str">
        <f t="shared" si="127"/>
        <v/>
      </c>
      <c r="F1949" s="33" t="str">
        <f t="shared" si="126"/>
        <v/>
      </c>
      <c r="G1949" s="43"/>
      <c r="J1949" s="114" t="s">
        <v>159</v>
      </c>
      <c r="K1949" s="43"/>
      <c r="L1949" s="43"/>
      <c r="M1949" s="140"/>
      <c r="O1949" s="113"/>
    </row>
    <row r="1950" spans="1:15" ht="15.75" thickBot="1" x14ac:dyDescent="0.3">
      <c r="A1950" s="29" t="s">
        <v>159</v>
      </c>
      <c r="B1950" s="48"/>
      <c r="D1950" s="31" t="s">
        <v>160</v>
      </c>
      <c r="E1950" s="43" t="str">
        <f t="shared" si="127"/>
        <v/>
      </c>
      <c r="F1950" s="33" t="str">
        <f t="shared" si="126"/>
        <v/>
      </c>
      <c r="G1950" s="43"/>
      <c r="H1950" s="62" t="s">
        <v>3269</v>
      </c>
      <c r="I1950" s="35" t="s">
        <v>3270</v>
      </c>
      <c r="J1950" s="114" t="s">
        <v>159</v>
      </c>
      <c r="K1950" s="43"/>
      <c r="L1950" s="43"/>
      <c r="M1950" s="140"/>
      <c r="O1950" s="113"/>
    </row>
    <row r="1951" spans="1:15" x14ac:dyDescent="0.25">
      <c r="A1951" s="29" t="s">
        <v>159</v>
      </c>
      <c r="B1951" s="64" t="s">
        <v>3271</v>
      </c>
      <c r="D1951" s="31" t="s">
        <v>166</v>
      </c>
      <c r="E1951" s="43" t="str">
        <f t="shared" si="127"/>
        <v/>
      </c>
      <c r="F1951" s="33" t="str">
        <f t="shared" si="126"/>
        <v/>
      </c>
      <c r="G1951" s="43"/>
      <c r="H1951" s="58" t="s">
        <v>3272</v>
      </c>
      <c r="J1951" s="114" t="s">
        <v>159</v>
      </c>
      <c r="K1951" s="43"/>
      <c r="L1951" s="43"/>
      <c r="M1951" s="140"/>
      <c r="O1951" s="113"/>
    </row>
    <row r="1952" spans="1:15" x14ac:dyDescent="0.25">
      <c r="A1952" s="29" t="s">
        <v>159</v>
      </c>
      <c r="B1952" s="37" t="s">
        <v>3222</v>
      </c>
      <c r="D1952" s="31" t="s">
        <v>617</v>
      </c>
      <c r="E1952" s="43" t="str">
        <f t="shared" si="127"/>
        <v/>
      </c>
      <c r="F1952" s="33" t="str">
        <f t="shared" si="126"/>
        <v/>
      </c>
      <c r="G1952" s="43"/>
      <c r="H1952" s="46" t="s">
        <v>3273</v>
      </c>
      <c r="J1952" s="114" t="s">
        <v>159</v>
      </c>
      <c r="K1952" s="43"/>
      <c r="L1952" s="43"/>
      <c r="M1952" s="140"/>
      <c r="O1952" s="113"/>
    </row>
    <row r="1953" spans="1:15" x14ac:dyDescent="0.25">
      <c r="A1953" s="29" t="s">
        <v>159</v>
      </c>
      <c r="B1953" s="37" t="s">
        <v>3274</v>
      </c>
      <c r="D1953" s="31"/>
      <c r="E1953" s="43" t="str">
        <f t="shared" si="127"/>
        <v/>
      </c>
      <c r="F1953" s="33" t="str">
        <f t="shared" si="126"/>
        <v/>
      </c>
      <c r="G1953" s="43"/>
      <c r="H1953" s="55" t="s">
        <v>241</v>
      </c>
      <c r="I1953" s="35" t="s">
        <v>242</v>
      </c>
      <c r="J1953" s="114" t="s">
        <v>159</v>
      </c>
      <c r="K1953" s="43"/>
      <c r="L1953" s="43"/>
      <c r="M1953" s="140"/>
      <c r="O1953" s="113"/>
    </row>
    <row r="1954" spans="1:15" ht="15.75" thickBot="1" x14ac:dyDescent="0.3">
      <c r="A1954" s="23" t="s">
        <v>73</v>
      </c>
      <c r="B1954" s="59"/>
      <c r="D1954" s="31" t="s">
        <v>243</v>
      </c>
      <c r="E1954" s="43" t="str">
        <f t="shared" si="127"/>
        <v/>
      </c>
      <c r="F1954" s="33" t="str">
        <f t="shared" si="126"/>
        <v/>
      </c>
      <c r="G1954" s="43"/>
      <c r="H1954" s="55" t="s">
        <v>244</v>
      </c>
      <c r="I1954" s="35" t="s">
        <v>245</v>
      </c>
      <c r="J1954" s="114" t="s">
        <v>159</v>
      </c>
      <c r="K1954" s="43"/>
      <c r="L1954" s="43"/>
      <c r="M1954" s="140"/>
      <c r="O1954" s="113"/>
    </row>
    <row r="1955" spans="1:15" x14ac:dyDescent="0.25">
      <c r="A1955" s="29" t="s">
        <v>3275</v>
      </c>
      <c r="B1955" s="28" t="s">
        <v>3276</v>
      </c>
      <c r="C1955" s="1">
        <v>713</v>
      </c>
      <c r="D1955" s="48" t="s">
        <v>743</v>
      </c>
      <c r="E1955" s="43">
        <f t="shared" si="127"/>
        <v>666</v>
      </c>
      <c r="F1955" s="33">
        <f t="shared" si="126"/>
        <v>476</v>
      </c>
      <c r="G1955" s="43"/>
      <c r="H1955" s="33">
        <v>590</v>
      </c>
      <c r="I1955" s="35">
        <v>0.4</v>
      </c>
      <c r="J1955" s="114">
        <v>714</v>
      </c>
      <c r="K1955" s="43">
        <f t="shared" ref="K1955:K1970" si="128">H1955/1.24</f>
        <v>476</v>
      </c>
      <c r="L1955" s="43"/>
      <c r="M1955" s="140"/>
      <c r="O1955" s="113"/>
    </row>
    <row r="1956" spans="1:15" x14ac:dyDescent="0.25">
      <c r="A1956" s="29" t="s">
        <v>3277</v>
      </c>
      <c r="B1956" s="28" t="s">
        <v>3278</v>
      </c>
      <c r="C1956" s="1">
        <v>3128</v>
      </c>
      <c r="D1956" s="48" t="s">
        <v>743</v>
      </c>
      <c r="E1956" s="43">
        <f t="shared" si="127"/>
        <v>2919</v>
      </c>
      <c r="F1956" s="33">
        <f t="shared" si="126"/>
        <v>2085</v>
      </c>
      <c r="G1956" s="43"/>
      <c r="H1956" s="33">
        <v>2586</v>
      </c>
      <c r="I1956" s="35">
        <v>1.3</v>
      </c>
      <c r="J1956" s="114">
        <v>3128</v>
      </c>
      <c r="K1956" s="43">
        <f t="shared" si="128"/>
        <v>2085</v>
      </c>
      <c r="L1956" s="43"/>
      <c r="M1956" s="140"/>
      <c r="O1956" s="113"/>
    </row>
    <row r="1957" spans="1:15" x14ac:dyDescent="0.25">
      <c r="A1957" s="29" t="s">
        <v>3279</v>
      </c>
      <c r="B1957" s="28" t="s">
        <v>3280</v>
      </c>
      <c r="C1957" s="1">
        <v>1293</v>
      </c>
      <c r="D1957" s="48" t="s">
        <v>743</v>
      </c>
      <c r="E1957" s="43">
        <f t="shared" si="127"/>
        <v>1207</v>
      </c>
      <c r="F1957" s="33">
        <f t="shared" si="126"/>
        <v>862</v>
      </c>
      <c r="G1957" s="43"/>
      <c r="H1957" s="33">
        <v>1069</v>
      </c>
      <c r="I1957" s="35">
        <v>1.69</v>
      </c>
      <c r="J1957" s="114">
        <v>1293</v>
      </c>
      <c r="K1957" s="43">
        <f t="shared" si="128"/>
        <v>862</v>
      </c>
      <c r="L1957" s="43"/>
      <c r="M1957" s="140"/>
      <c r="O1957" s="113"/>
    </row>
    <row r="1958" spans="1:15" x14ac:dyDescent="0.25">
      <c r="A1958" s="29" t="s">
        <v>3281</v>
      </c>
      <c r="B1958" s="28" t="s">
        <v>3282</v>
      </c>
      <c r="C1958" s="1">
        <v>1509</v>
      </c>
      <c r="D1958" s="48" t="s">
        <v>743</v>
      </c>
      <c r="E1958" s="43">
        <f t="shared" si="127"/>
        <v>1408</v>
      </c>
      <c r="F1958" s="33">
        <f t="shared" si="126"/>
        <v>1006</v>
      </c>
      <c r="G1958" s="43"/>
      <c r="H1958" s="33">
        <v>1248</v>
      </c>
      <c r="I1958" s="35">
        <v>2.2000000000000002</v>
      </c>
      <c r="J1958" s="114">
        <v>1510</v>
      </c>
      <c r="K1958" s="43">
        <f t="shared" si="128"/>
        <v>1006</v>
      </c>
      <c r="L1958" s="43"/>
      <c r="M1958" s="140"/>
      <c r="O1958" s="113"/>
    </row>
    <row r="1959" spans="1:15" x14ac:dyDescent="0.25">
      <c r="A1959" s="29" t="s">
        <v>3283</v>
      </c>
      <c r="B1959" s="28" t="s">
        <v>3284</v>
      </c>
      <c r="C1959" s="1">
        <v>2126</v>
      </c>
      <c r="D1959" s="48" t="s">
        <v>743</v>
      </c>
      <c r="E1959" s="43">
        <f t="shared" si="127"/>
        <v>1985</v>
      </c>
      <c r="F1959" s="33">
        <f t="shared" si="126"/>
        <v>1418</v>
      </c>
      <c r="G1959" s="43"/>
      <c r="H1959" s="33">
        <v>1758</v>
      </c>
      <c r="I1959" s="35">
        <v>2.2000000000000002</v>
      </c>
      <c r="J1959" s="33">
        <v>2127</v>
      </c>
      <c r="K1959" s="43">
        <f t="shared" si="128"/>
        <v>1418</v>
      </c>
      <c r="L1959" s="43"/>
      <c r="M1959" s="140"/>
      <c r="O1959" s="113"/>
    </row>
    <row r="1960" spans="1:15" x14ac:dyDescent="0.25">
      <c r="A1960" s="29" t="s">
        <v>3285</v>
      </c>
      <c r="B1960" s="28" t="s">
        <v>3286</v>
      </c>
      <c r="C1960" s="1">
        <v>2171</v>
      </c>
      <c r="D1960" s="48" t="s">
        <v>743</v>
      </c>
      <c r="E1960" s="43">
        <f t="shared" si="127"/>
        <v>2027</v>
      </c>
      <c r="F1960" s="33">
        <f t="shared" si="126"/>
        <v>1448</v>
      </c>
      <c r="G1960" s="43"/>
      <c r="H1960" s="33">
        <v>1795</v>
      </c>
      <c r="I1960" s="35">
        <v>2.62</v>
      </c>
      <c r="J1960" s="33">
        <v>2171</v>
      </c>
      <c r="K1960" s="43">
        <f t="shared" si="128"/>
        <v>1448</v>
      </c>
      <c r="L1960" s="43"/>
      <c r="M1960" s="140"/>
      <c r="O1960" s="113"/>
    </row>
    <row r="1961" spans="1:15" x14ac:dyDescent="0.25">
      <c r="A1961" s="29" t="s">
        <v>3287</v>
      </c>
      <c r="B1961" s="28" t="s">
        <v>3288</v>
      </c>
      <c r="C1961" s="1">
        <v>2431</v>
      </c>
      <c r="D1961" s="48" t="s">
        <v>743</v>
      </c>
      <c r="E1961" s="43">
        <f t="shared" si="127"/>
        <v>2269</v>
      </c>
      <c r="F1961" s="33">
        <f t="shared" si="126"/>
        <v>1621</v>
      </c>
      <c r="G1961" s="43"/>
      <c r="H1961" s="33">
        <v>2010</v>
      </c>
      <c r="I1961" s="35">
        <v>3.32</v>
      </c>
      <c r="J1961" s="33">
        <v>2431</v>
      </c>
      <c r="K1961" s="43">
        <f t="shared" si="128"/>
        <v>1621</v>
      </c>
      <c r="L1961" s="43"/>
      <c r="M1961" s="140"/>
      <c r="O1961" s="113"/>
    </row>
    <row r="1962" spans="1:15" x14ac:dyDescent="0.25">
      <c r="A1962" s="29" t="s">
        <v>3289</v>
      </c>
      <c r="B1962" s="28" t="s">
        <v>3290</v>
      </c>
      <c r="C1962" s="1">
        <f>2887*3</f>
        <v>8661</v>
      </c>
      <c r="D1962" s="48" t="s">
        <v>743</v>
      </c>
      <c r="E1962" s="43">
        <f t="shared" si="127"/>
        <v>2695</v>
      </c>
      <c r="F1962" s="33">
        <f t="shared" si="126"/>
        <v>1925</v>
      </c>
      <c r="G1962" s="43"/>
      <c r="H1962" s="33">
        <v>2387</v>
      </c>
      <c r="I1962" s="35">
        <v>3.67</v>
      </c>
      <c r="J1962" s="33">
        <v>2888</v>
      </c>
      <c r="K1962" s="43">
        <f t="shared" si="128"/>
        <v>1925</v>
      </c>
      <c r="L1962" s="43"/>
      <c r="M1962" s="140"/>
      <c r="O1962" s="113"/>
    </row>
    <row r="1963" spans="1:15" x14ac:dyDescent="0.25">
      <c r="A1963" s="29" t="s">
        <v>3291</v>
      </c>
      <c r="B1963" s="28" t="s">
        <v>7047</v>
      </c>
      <c r="C1963" s="1">
        <f>3247*3</f>
        <v>9741</v>
      </c>
      <c r="D1963" s="48" t="s">
        <v>743</v>
      </c>
      <c r="E1963" s="43">
        <f t="shared" si="127"/>
        <v>3031</v>
      </c>
      <c r="F1963" s="33">
        <f t="shared" si="126"/>
        <v>2165</v>
      </c>
      <c r="G1963" s="43"/>
      <c r="H1963" s="33">
        <v>2685</v>
      </c>
      <c r="I1963" s="35">
        <v>3.67</v>
      </c>
      <c r="J1963" s="33">
        <v>3248</v>
      </c>
      <c r="K1963" s="43">
        <f t="shared" si="128"/>
        <v>2165</v>
      </c>
      <c r="L1963" s="43"/>
      <c r="M1963" s="140"/>
      <c r="O1963" s="113"/>
    </row>
    <row r="1964" spans="1:15" x14ac:dyDescent="0.25">
      <c r="A1964" s="29" t="s">
        <v>3292</v>
      </c>
      <c r="B1964" s="28" t="s">
        <v>3293</v>
      </c>
      <c r="C1964" s="1">
        <v>3929</v>
      </c>
      <c r="D1964" s="48" t="s">
        <v>743</v>
      </c>
      <c r="E1964" s="43">
        <f t="shared" si="127"/>
        <v>3667</v>
      </c>
      <c r="F1964" s="33">
        <f t="shared" si="126"/>
        <v>2619</v>
      </c>
      <c r="G1964" s="43"/>
      <c r="H1964" s="33">
        <v>3248</v>
      </c>
      <c r="I1964" s="35">
        <v>5.0999999999999996</v>
      </c>
      <c r="J1964" s="33">
        <v>3929</v>
      </c>
      <c r="K1964" s="43">
        <f t="shared" si="128"/>
        <v>2619</v>
      </c>
      <c r="L1964" s="43"/>
      <c r="M1964" s="140"/>
      <c r="O1964" s="113"/>
    </row>
    <row r="1965" spans="1:15" x14ac:dyDescent="0.25">
      <c r="A1965" s="29" t="s">
        <v>3294</v>
      </c>
      <c r="B1965" s="28" t="s">
        <v>3295</v>
      </c>
      <c r="C1965" s="1">
        <v>5125</v>
      </c>
      <c r="D1965" s="48" t="s">
        <v>743</v>
      </c>
      <c r="E1965" s="43">
        <f t="shared" si="127"/>
        <v>4784</v>
      </c>
      <c r="F1965" s="33">
        <f t="shared" si="126"/>
        <v>3417</v>
      </c>
      <c r="G1965" s="43"/>
      <c r="H1965" s="33">
        <v>4237</v>
      </c>
      <c r="I1965" s="35">
        <v>3.67</v>
      </c>
      <c r="J1965" s="33">
        <v>5125</v>
      </c>
      <c r="K1965" s="43">
        <f t="shared" si="128"/>
        <v>3417</v>
      </c>
      <c r="L1965" s="43"/>
      <c r="M1965" s="140"/>
      <c r="O1965" s="113"/>
    </row>
    <row r="1966" spans="1:15" x14ac:dyDescent="0.25">
      <c r="A1966" s="29" t="s">
        <v>3296</v>
      </c>
      <c r="B1966" s="28" t="s">
        <v>3297</v>
      </c>
      <c r="C1966" s="1">
        <v>8580</v>
      </c>
      <c r="D1966" s="48" t="s">
        <v>743</v>
      </c>
      <c r="E1966" s="43">
        <f t="shared" si="127"/>
        <v>8008</v>
      </c>
      <c r="F1966" s="33">
        <f t="shared" si="126"/>
        <v>5720</v>
      </c>
      <c r="G1966" s="43"/>
      <c r="H1966" s="33">
        <v>7093</v>
      </c>
      <c r="I1966" s="35">
        <v>3.67</v>
      </c>
      <c r="J1966" s="33">
        <v>8580</v>
      </c>
      <c r="K1966" s="43">
        <f t="shared" si="128"/>
        <v>5720</v>
      </c>
      <c r="L1966" s="43"/>
      <c r="M1966" s="140"/>
      <c r="O1966" s="113"/>
    </row>
    <row r="1967" spans="1:15" x14ac:dyDescent="0.25">
      <c r="A1967" s="29" t="s">
        <v>3298</v>
      </c>
      <c r="B1967" s="28" t="s">
        <v>3299</v>
      </c>
      <c r="C1967" s="1">
        <v>9010</v>
      </c>
      <c r="D1967" s="48" t="s">
        <v>743</v>
      </c>
      <c r="E1967" s="43">
        <f t="shared" si="127"/>
        <v>8410</v>
      </c>
      <c r="F1967" s="33">
        <f t="shared" si="126"/>
        <v>6007</v>
      </c>
      <c r="G1967" s="43"/>
      <c r="H1967" s="33">
        <v>7449</v>
      </c>
      <c r="I1967" s="35">
        <v>13.000999999999999</v>
      </c>
      <c r="J1967" s="33">
        <v>9011</v>
      </c>
      <c r="K1967" s="43">
        <f t="shared" si="128"/>
        <v>6007</v>
      </c>
      <c r="L1967" s="43"/>
      <c r="M1967" s="140"/>
      <c r="O1967" s="113"/>
    </row>
    <row r="1968" spans="1:15" x14ac:dyDescent="0.25">
      <c r="A1968" s="29" t="s">
        <v>3300</v>
      </c>
      <c r="B1968" s="28" t="s">
        <v>3301</v>
      </c>
      <c r="C1968" s="1">
        <v>7230</v>
      </c>
      <c r="D1968" s="48" t="s">
        <v>743</v>
      </c>
      <c r="E1968" s="43">
        <f t="shared" si="127"/>
        <v>6748</v>
      </c>
      <c r="F1968" s="33">
        <f t="shared" si="126"/>
        <v>4820</v>
      </c>
      <c r="G1968" s="43"/>
      <c r="H1968" s="33">
        <v>5977</v>
      </c>
      <c r="I1968" s="35">
        <v>8.6999999999999993</v>
      </c>
      <c r="J1968" s="33">
        <v>7230</v>
      </c>
      <c r="K1968" s="43">
        <f t="shared" si="128"/>
        <v>4820</v>
      </c>
      <c r="L1968" s="43"/>
      <c r="M1968" s="140"/>
      <c r="O1968" s="113"/>
    </row>
    <row r="1969" spans="1:15" x14ac:dyDescent="0.25">
      <c r="A1969" s="29" t="s">
        <v>3302</v>
      </c>
      <c r="B1969" s="28" t="s">
        <v>3303</v>
      </c>
      <c r="C1969" s="1">
        <v>23831</v>
      </c>
      <c r="D1969" s="48" t="s">
        <v>743</v>
      </c>
      <c r="E1969" s="43">
        <f t="shared" si="127"/>
        <v>22243</v>
      </c>
      <c r="F1969" s="33">
        <f t="shared" si="126"/>
        <v>15888</v>
      </c>
      <c r="G1969" s="43"/>
      <c r="H1969" s="33">
        <v>19701</v>
      </c>
      <c r="I1969" s="35">
        <v>31.2</v>
      </c>
      <c r="J1969" s="33">
        <v>23832</v>
      </c>
      <c r="K1969" s="43">
        <f t="shared" si="128"/>
        <v>15888</v>
      </c>
      <c r="L1969" s="43"/>
      <c r="M1969" s="140"/>
      <c r="O1969" s="113"/>
    </row>
    <row r="1970" spans="1:15" x14ac:dyDescent="0.25">
      <c r="A1970" s="29" t="s">
        <v>3304</v>
      </c>
      <c r="B1970" s="28" t="s">
        <v>3305</v>
      </c>
      <c r="C1970" s="1">
        <v>67040</v>
      </c>
      <c r="D1970" s="48" t="s">
        <v>743</v>
      </c>
      <c r="E1970" s="43">
        <f t="shared" si="127"/>
        <v>62572</v>
      </c>
      <c r="F1970" s="33">
        <f t="shared" si="126"/>
        <v>44694</v>
      </c>
      <c r="G1970" s="43"/>
      <c r="H1970" s="33">
        <v>55420</v>
      </c>
      <c r="I1970" s="35">
        <v>60.6</v>
      </c>
      <c r="J1970" s="33">
        <v>67040</v>
      </c>
      <c r="K1970" s="43">
        <f t="shared" si="128"/>
        <v>44694</v>
      </c>
      <c r="L1970" s="43"/>
      <c r="M1970" s="140"/>
      <c r="O1970" s="113"/>
    </row>
    <row r="1971" spans="1:15" x14ac:dyDescent="0.25">
      <c r="A1971" s="35"/>
      <c r="B1971" s="48"/>
      <c r="E1971" s="43" t="str">
        <f t="shared" si="127"/>
        <v/>
      </c>
      <c r="F1971" s="33" t="str">
        <f t="shared" si="126"/>
        <v/>
      </c>
      <c r="G1971" s="43"/>
      <c r="H1971" s="56"/>
      <c r="J1971" s="33" t="s">
        <v>159</v>
      </c>
      <c r="K1971" s="43"/>
      <c r="L1971" s="43"/>
      <c r="M1971" s="140"/>
      <c r="O1971" s="113"/>
    </row>
    <row r="1972" spans="1:15" ht="15.75" thickBot="1" x14ac:dyDescent="0.3">
      <c r="A1972" s="29" t="s">
        <v>159</v>
      </c>
      <c r="B1972" s="48"/>
      <c r="D1972" s="31" t="s">
        <v>160</v>
      </c>
      <c r="E1972" s="43" t="str">
        <f t="shared" si="127"/>
        <v/>
      </c>
      <c r="F1972" s="33" t="str">
        <f t="shared" si="126"/>
        <v/>
      </c>
      <c r="G1972" s="43"/>
      <c r="H1972" s="62" t="s">
        <v>3269</v>
      </c>
      <c r="I1972" s="35" t="s">
        <v>3270</v>
      </c>
      <c r="J1972" s="114" t="s">
        <v>159</v>
      </c>
      <c r="K1972" s="43"/>
      <c r="L1972" s="43"/>
      <c r="M1972" s="140"/>
      <c r="O1972" s="113"/>
    </row>
    <row r="1973" spans="1:15" x14ac:dyDescent="0.25">
      <c r="A1973" s="29" t="s">
        <v>159</v>
      </c>
      <c r="B1973" s="30"/>
      <c r="D1973" s="31" t="s">
        <v>166</v>
      </c>
      <c r="E1973" s="43" t="str">
        <f t="shared" si="127"/>
        <v/>
      </c>
      <c r="F1973" s="33" t="str">
        <f t="shared" si="126"/>
        <v/>
      </c>
      <c r="G1973" s="43"/>
      <c r="H1973" s="58" t="s">
        <v>3272</v>
      </c>
      <c r="J1973" s="114" t="s">
        <v>159</v>
      </c>
      <c r="K1973" s="43"/>
      <c r="L1973" s="43"/>
      <c r="M1973" s="140"/>
      <c r="O1973" s="113"/>
    </row>
    <row r="1974" spans="1:15" x14ac:dyDescent="0.25">
      <c r="A1974" s="29" t="s">
        <v>159</v>
      </c>
      <c r="B1974" s="37" t="s">
        <v>3306</v>
      </c>
      <c r="D1974" s="31" t="s">
        <v>617</v>
      </c>
      <c r="E1974" s="43" t="str">
        <f t="shared" si="127"/>
        <v/>
      </c>
      <c r="F1974" s="33" t="str">
        <f t="shared" si="126"/>
        <v/>
      </c>
      <c r="G1974" s="43"/>
      <c r="H1974" s="46" t="s">
        <v>3273</v>
      </c>
      <c r="J1974" s="114" t="s">
        <v>159</v>
      </c>
      <c r="K1974" s="43"/>
      <c r="L1974" s="43"/>
      <c r="M1974" s="140"/>
      <c r="O1974" s="113"/>
    </row>
    <row r="1975" spans="1:15" x14ac:dyDescent="0.25">
      <c r="A1975" s="29" t="s">
        <v>159</v>
      </c>
      <c r="B1975" s="37" t="s">
        <v>3222</v>
      </c>
      <c r="D1975" s="31"/>
      <c r="E1975" s="43" t="str">
        <f t="shared" si="127"/>
        <v/>
      </c>
      <c r="F1975" s="33" t="str">
        <f t="shared" si="126"/>
        <v/>
      </c>
      <c r="G1975" s="43"/>
      <c r="H1975" s="55" t="s">
        <v>241</v>
      </c>
      <c r="I1975" s="35" t="s">
        <v>242</v>
      </c>
      <c r="J1975" s="114" t="s">
        <v>159</v>
      </c>
      <c r="K1975" s="43"/>
      <c r="L1975" s="43"/>
      <c r="M1975" s="140"/>
      <c r="O1975" s="113"/>
    </row>
    <row r="1976" spans="1:15" ht="15.75" thickBot="1" x14ac:dyDescent="0.3">
      <c r="A1976" s="23" t="s">
        <v>73</v>
      </c>
      <c r="B1976" s="59"/>
      <c r="D1976" s="31" t="s">
        <v>243</v>
      </c>
      <c r="E1976" s="43" t="str">
        <f t="shared" si="127"/>
        <v/>
      </c>
      <c r="F1976" s="33" t="str">
        <f t="shared" si="126"/>
        <v/>
      </c>
      <c r="G1976" s="43"/>
      <c r="H1976" s="55" t="s">
        <v>244</v>
      </c>
      <c r="I1976" s="35" t="s">
        <v>245</v>
      </c>
      <c r="J1976" s="114" t="s">
        <v>159</v>
      </c>
      <c r="K1976" s="43"/>
      <c r="L1976" s="43"/>
      <c r="M1976" s="140"/>
      <c r="O1976" s="113"/>
    </row>
    <row r="1977" spans="1:15" x14ac:dyDescent="0.25">
      <c r="A1977" s="29" t="s">
        <v>3307</v>
      </c>
      <c r="B1977" s="28" t="s">
        <v>3308</v>
      </c>
      <c r="C1977" s="1">
        <v>1094</v>
      </c>
      <c r="D1977" s="48" t="s">
        <v>743</v>
      </c>
      <c r="E1977" s="43">
        <f t="shared" si="127"/>
        <v>1022</v>
      </c>
      <c r="F1977" s="33">
        <f t="shared" si="126"/>
        <v>730</v>
      </c>
      <c r="G1977" s="43"/>
      <c r="H1977" s="33">
        <v>905</v>
      </c>
      <c r="I1977" s="35">
        <v>1.8</v>
      </c>
      <c r="J1977" s="114">
        <v>1095</v>
      </c>
      <c r="K1977" s="43">
        <f t="shared" ref="K1977:K1987" si="129">H1977/1.24</f>
        <v>730</v>
      </c>
      <c r="L1977" s="43"/>
      <c r="M1977" s="140"/>
      <c r="O1977" s="113"/>
    </row>
    <row r="1978" spans="1:15" ht="17.100000000000001" customHeight="1" x14ac:dyDescent="0.25">
      <c r="A1978" s="29" t="s">
        <v>3309</v>
      </c>
      <c r="B1978" s="28" t="s">
        <v>3310</v>
      </c>
      <c r="C1978" s="1">
        <v>3997</v>
      </c>
      <c r="D1978" s="48" t="s">
        <v>743</v>
      </c>
      <c r="E1978" s="43">
        <f t="shared" si="127"/>
        <v>3731</v>
      </c>
      <c r="F1978" s="33">
        <f t="shared" si="126"/>
        <v>2665</v>
      </c>
      <c r="G1978" s="43"/>
      <c r="H1978" s="33">
        <v>3305</v>
      </c>
      <c r="I1978" s="35">
        <v>1.8</v>
      </c>
      <c r="J1978" s="33">
        <v>3998</v>
      </c>
      <c r="K1978" s="43">
        <f t="shared" si="129"/>
        <v>2665</v>
      </c>
      <c r="L1978" s="43"/>
      <c r="M1978" s="140"/>
      <c r="O1978" s="113"/>
    </row>
    <row r="1979" spans="1:15" ht="17.100000000000001" customHeight="1" x14ac:dyDescent="0.25">
      <c r="A1979" s="29" t="s">
        <v>3311</v>
      </c>
      <c r="B1979" s="28" t="s">
        <v>3312</v>
      </c>
      <c r="C1979" s="1">
        <v>1741</v>
      </c>
      <c r="D1979" s="48" t="s">
        <v>743</v>
      </c>
      <c r="E1979" s="43">
        <f t="shared" si="127"/>
        <v>1625</v>
      </c>
      <c r="F1979" s="33">
        <f t="shared" si="126"/>
        <v>1161</v>
      </c>
      <c r="G1979" s="43"/>
      <c r="H1979" s="33">
        <v>1440</v>
      </c>
      <c r="I1979" s="35">
        <v>2.1</v>
      </c>
      <c r="J1979" s="33">
        <v>1742</v>
      </c>
      <c r="K1979" s="43">
        <f t="shared" si="129"/>
        <v>1161</v>
      </c>
      <c r="L1979" s="43"/>
      <c r="M1979" s="140"/>
      <c r="O1979" s="113"/>
    </row>
    <row r="1980" spans="1:15" ht="17.100000000000001" customHeight="1" x14ac:dyDescent="0.25">
      <c r="A1980" s="29" t="s">
        <v>3313</v>
      </c>
      <c r="B1980" s="28" t="s">
        <v>3314</v>
      </c>
      <c r="C1980" s="1">
        <v>2171</v>
      </c>
      <c r="D1980" s="48" t="s">
        <v>743</v>
      </c>
      <c r="E1980" s="43">
        <f t="shared" si="127"/>
        <v>2027</v>
      </c>
      <c r="F1980" s="33">
        <f t="shared" si="126"/>
        <v>1448</v>
      </c>
      <c r="G1980" s="43"/>
      <c r="H1980" s="33">
        <v>1795</v>
      </c>
      <c r="I1980" s="35">
        <v>2.9</v>
      </c>
      <c r="J1980" s="33">
        <v>2171</v>
      </c>
      <c r="K1980" s="43">
        <f t="shared" si="129"/>
        <v>1448</v>
      </c>
      <c r="L1980" s="43"/>
      <c r="M1980" s="140"/>
      <c r="O1980" s="113"/>
    </row>
    <row r="1981" spans="1:15" ht="17.100000000000001" customHeight="1" x14ac:dyDescent="0.25">
      <c r="A1981" s="29" t="s">
        <v>3315</v>
      </c>
      <c r="B1981" s="28" t="s">
        <v>3316</v>
      </c>
      <c r="C1981" s="1">
        <v>2551</v>
      </c>
      <c r="D1981" s="48" t="s">
        <v>743</v>
      </c>
      <c r="E1981" s="43">
        <f t="shared" si="127"/>
        <v>2381</v>
      </c>
      <c r="F1981" s="33">
        <f t="shared" si="126"/>
        <v>1701</v>
      </c>
      <c r="G1981" s="43"/>
      <c r="H1981" s="33">
        <v>2109</v>
      </c>
      <c r="I1981" s="35">
        <v>3.6</v>
      </c>
      <c r="J1981" s="33">
        <v>2551</v>
      </c>
      <c r="K1981" s="43">
        <f t="shared" si="129"/>
        <v>1701</v>
      </c>
      <c r="L1981" s="43"/>
      <c r="M1981" s="140"/>
      <c r="O1981" s="113"/>
    </row>
    <row r="1982" spans="1:15" ht="17.100000000000001" customHeight="1" x14ac:dyDescent="0.25">
      <c r="A1982" s="29" t="s">
        <v>3317</v>
      </c>
      <c r="B1982" s="28" t="s">
        <v>3318</v>
      </c>
      <c r="C1982" s="1">
        <v>2904</v>
      </c>
      <c r="D1982" s="48" t="s">
        <v>743</v>
      </c>
      <c r="E1982" s="43">
        <f t="shared" si="127"/>
        <v>2710</v>
      </c>
      <c r="F1982" s="33">
        <f t="shared" si="126"/>
        <v>1936</v>
      </c>
      <c r="G1982" s="43"/>
      <c r="H1982" s="33">
        <v>2401</v>
      </c>
      <c r="I1982" s="35">
        <v>4.8</v>
      </c>
      <c r="J1982" s="33">
        <v>2904</v>
      </c>
      <c r="K1982" s="43">
        <f t="shared" si="129"/>
        <v>1936</v>
      </c>
      <c r="L1982" s="43"/>
      <c r="M1982" s="140"/>
      <c r="O1982" s="113"/>
    </row>
    <row r="1983" spans="1:15" ht="17.100000000000001" customHeight="1" x14ac:dyDescent="0.25">
      <c r="A1983" s="29" t="s">
        <v>3319</v>
      </c>
      <c r="B1983" s="28" t="s">
        <v>3320</v>
      </c>
      <c r="C1983" s="1">
        <v>3597</v>
      </c>
      <c r="D1983" s="48" t="s">
        <v>743</v>
      </c>
      <c r="E1983" s="43">
        <f t="shared" si="127"/>
        <v>3357</v>
      </c>
      <c r="F1983" s="33">
        <f t="shared" si="126"/>
        <v>2398</v>
      </c>
      <c r="G1983" s="43"/>
      <c r="H1983" s="33">
        <v>2974</v>
      </c>
      <c r="I1983" s="35">
        <v>5.6</v>
      </c>
      <c r="J1983" s="33">
        <v>3598</v>
      </c>
      <c r="K1983" s="43">
        <f t="shared" si="129"/>
        <v>2398</v>
      </c>
      <c r="L1983" s="43"/>
      <c r="M1983" s="140"/>
      <c r="O1983" s="113"/>
    </row>
    <row r="1984" spans="1:15" ht="17.100000000000001" customHeight="1" x14ac:dyDescent="0.25">
      <c r="A1984" s="29" t="s">
        <v>3321</v>
      </c>
      <c r="B1984" s="28" t="s">
        <v>3322</v>
      </c>
      <c r="C1984" s="1">
        <v>5683</v>
      </c>
      <c r="D1984" s="48" t="s">
        <v>743</v>
      </c>
      <c r="E1984" s="43">
        <f t="shared" si="127"/>
        <v>5305</v>
      </c>
      <c r="F1984" s="33">
        <f t="shared" si="126"/>
        <v>3789</v>
      </c>
      <c r="G1984" s="43"/>
      <c r="H1984" s="33">
        <v>4698</v>
      </c>
      <c r="I1984" s="35">
        <v>5.6</v>
      </c>
      <c r="J1984" s="33">
        <v>5683</v>
      </c>
      <c r="K1984" s="43">
        <f t="shared" si="129"/>
        <v>3789</v>
      </c>
      <c r="L1984" s="43"/>
      <c r="M1984" s="140"/>
      <c r="O1984" s="113"/>
    </row>
    <row r="1985" spans="1:15" ht="17.100000000000001" customHeight="1" x14ac:dyDescent="0.25">
      <c r="A1985" s="29" t="s">
        <v>3323</v>
      </c>
      <c r="B1985" s="28" t="s">
        <v>3324</v>
      </c>
      <c r="C1985" s="1">
        <v>6745</v>
      </c>
      <c r="D1985" s="48" t="s">
        <v>743</v>
      </c>
      <c r="E1985" s="43">
        <f t="shared" si="127"/>
        <v>6296</v>
      </c>
      <c r="F1985" s="33">
        <f t="shared" si="126"/>
        <v>4497</v>
      </c>
      <c r="G1985" s="43"/>
      <c r="H1985" s="33">
        <v>5576</v>
      </c>
      <c r="I1985" s="35">
        <v>5.6</v>
      </c>
      <c r="J1985" s="33">
        <v>6745</v>
      </c>
      <c r="K1985" s="43">
        <f t="shared" si="129"/>
        <v>4497</v>
      </c>
      <c r="L1985" s="43"/>
      <c r="M1985" s="140"/>
      <c r="O1985" s="113"/>
    </row>
    <row r="1986" spans="1:15" ht="17.100000000000001" customHeight="1" x14ac:dyDescent="0.25">
      <c r="A1986" s="29" t="s">
        <v>3325</v>
      </c>
      <c r="B1986" s="28" t="s">
        <v>3326</v>
      </c>
      <c r="C1986" s="1">
        <v>9915</v>
      </c>
      <c r="D1986" s="48" t="s">
        <v>743</v>
      </c>
      <c r="E1986" s="43">
        <f t="shared" si="127"/>
        <v>9254</v>
      </c>
      <c r="F1986" s="33">
        <f t="shared" si="126"/>
        <v>6610</v>
      </c>
      <c r="G1986" s="43"/>
      <c r="H1986" s="33">
        <v>8197</v>
      </c>
      <c r="I1986" s="35">
        <v>11</v>
      </c>
      <c r="J1986" s="33">
        <v>9916</v>
      </c>
      <c r="K1986" s="43">
        <f t="shared" si="129"/>
        <v>6610</v>
      </c>
      <c r="L1986" s="43"/>
      <c r="M1986" s="140"/>
      <c r="O1986" s="113"/>
    </row>
    <row r="1987" spans="1:15" ht="17.100000000000001" customHeight="1" thickBot="1" x14ac:dyDescent="0.3">
      <c r="A1987" s="29" t="s">
        <v>3327</v>
      </c>
      <c r="B1987" s="28" t="s">
        <v>3328</v>
      </c>
      <c r="C1987" s="1">
        <v>16273</v>
      </c>
      <c r="D1987" s="48" t="s">
        <v>743</v>
      </c>
      <c r="E1987" s="43">
        <f t="shared" si="127"/>
        <v>15189</v>
      </c>
      <c r="F1987" s="33">
        <f t="shared" si="126"/>
        <v>10849</v>
      </c>
      <c r="G1987" s="43"/>
      <c r="H1987" s="33">
        <v>13453</v>
      </c>
      <c r="I1987" s="35">
        <v>31.8</v>
      </c>
      <c r="J1987" s="33">
        <v>16274</v>
      </c>
      <c r="K1987" s="43">
        <f t="shared" si="129"/>
        <v>10849</v>
      </c>
      <c r="L1987" s="43"/>
      <c r="M1987" s="140"/>
      <c r="O1987" s="113"/>
    </row>
    <row r="1988" spans="1:15" x14ac:dyDescent="0.25">
      <c r="A1988" s="29" t="s">
        <v>159</v>
      </c>
      <c r="B1988" s="50"/>
      <c r="E1988" s="43" t="str">
        <f t="shared" si="127"/>
        <v/>
      </c>
      <c r="F1988" s="33" t="str">
        <f t="shared" si="126"/>
        <v/>
      </c>
      <c r="G1988" s="43"/>
      <c r="J1988" s="114" t="s">
        <v>159</v>
      </c>
      <c r="K1988" s="43"/>
      <c r="L1988" s="43"/>
      <c r="M1988" s="140"/>
      <c r="O1988" s="113"/>
    </row>
    <row r="1989" spans="1:15" ht="15.75" thickBot="1" x14ac:dyDescent="0.3">
      <c r="A1989" s="29" t="s">
        <v>159</v>
      </c>
      <c r="B1989" s="37" t="s">
        <v>3329</v>
      </c>
      <c r="E1989" s="43" t="str">
        <f t="shared" si="127"/>
        <v/>
      </c>
      <c r="F1989" s="33" t="str">
        <f t="shared" si="126"/>
        <v/>
      </c>
      <c r="G1989" s="43"/>
      <c r="J1989" s="114" t="s">
        <v>159</v>
      </c>
      <c r="K1989" s="43"/>
      <c r="L1989" s="43"/>
      <c r="M1989" s="140"/>
      <c r="O1989" s="113"/>
    </row>
    <row r="1990" spans="1:15" x14ac:dyDescent="0.25">
      <c r="A1990" s="29" t="s">
        <v>159</v>
      </c>
      <c r="B1990" s="37" t="s">
        <v>3330</v>
      </c>
      <c r="D1990" s="31"/>
      <c r="E1990" s="43" t="str">
        <f t="shared" si="127"/>
        <v/>
      </c>
      <c r="F1990" s="33" t="str">
        <f t="shared" si="126"/>
        <v/>
      </c>
      <c r="G1990" s="43"/>
      <c r="H1990" s="54" t="s">
        <v>241</v>
      </c>
      <c r="I1990" s="35" t="s">
        <v>242</v>
      </c>
      <c r="J1990" s="114" t="s">
        <v>159</v>
      </c>
      <c r="K1990" s="43"/>
      <c r="L1990" s="43"/>
      <c r="M1990" s="140"/>
      <c r="O1990" s="113"/>
    </row>
    <row r="1991" spans="1:15" ht="15.75" thickBot="1" x14ac:dyDescent="0.3">
      <c r="A1991" s="23" t="s">
        <v>73</v>
      </c>
      <c r="B1991" s="39"/>
      <c r="D1991" s="31" t="s">
        <v>243</v>
      </c>
      <c r="E1991" s="43" t="str">
        <f t="shared" si="127"/>
        <v/>
      </c>
      <c r="F1991" s="33" t="str">
        <f t="shared" si="126"/>
        <v/>
      </c>
      <c r="G1991" s="43"/>
      <c r="H1991" s="55" t="s">
        <v>244</v>
      </c>
      <c r="I1991" s="35" t="s">
        <v>245</v>
      </c>
      <c r="J1991" s="114" t="s">
        <v>159</v>
      </c>
      <c r="K1991" s="43"/>
      <c r="L1991" s="43"/>
      <c r="M1991" s="140"/>
      <c r="O1991" s="113"/>
    </row>
    <row r="1992" spans="1:15" x14ac:dyDescent="0.25">
      <c r="A1992" s="29" t="s">
        <v>3331</v>
      </c>
      <c r="B1992" s="28" t="s">
        <v>3332</v>
      </c>
      <c r="C1992" s="1">
        <v>169</v>
      </c>
      <c r="D1992" s="48" t="s">
        <v>743</v>
      </c>
      <c r="E1992" s="43">
        <f t="shared" si="127"/>
        <v>158</v>
      </c>
      <c r="F1992" s="33">
        <f t="shared" si="126"/>
        <v>113</v>
      </c>
      <c r="G1992" s="43"/>
      <c r="H1992" s="33">
        <v>140</v>
      </c>
      <c r="I1992" s="35">
        <v>9.5000000000000001E-2</v>
      </c>
      <c r="J1992" s="33">
        <v>169</v>
      </c>
      <c r="K1992" s="43">
        <f t="shared" ref="K1992:K2006" si="130">H1992/1.24</f>
        <v>113</v>
      </c>
      <c r="L1992" s="43"/>
      <c r="M1992" s="140"/>
      <c r="O1992" s="113"/>
    </row>
    <row r="1993" spans="1:15" x14ac:dyDescent="0.25">
      <c r="A1993" s="29" t="s">
        <v>3333</v>
      </c>
      <c r="B1993" s="28" t="s">
        <v>3334</v>
      </c>
      <c r="C1993" s="1">
        <v>225</v>
      </c>
      <c r="D1993" s="48" t="s">
        <v>743</v>
      </c>
      <c r="E1993" s="43">
        <f t="shared" si="127"/>
        <v>210</v>
      </c>
      <c r="F1993" s="33">
        <f t="shared" ref="F1993:F2056" si="131">IF(K1993=0,"",K1993)</f>
        <v>150</v>
      </c>
      <c r="G1993" s="43"/>
      <c r="H1993" s="33">
        <v>186</v>
      </c>
      <c r="I1993" s="35">
        <v>0.05</v>
      </c>
      <c r="J1993" s="33">
        <v>225</v>
      </c>
      <c r="K1993" s="43">
        <f t="shared" si="130"/>
        <v>150</v>
      </c>
      <c r="L1993" s="43"/>
      <c r="M1993" s="140"/>
      <c r="O1993" s="113"/>
    </row>
    <row r="1994" spans="1:15" x14ac:dyDescent="0.25">
      <c r="A1994" s="29" t="s">
        <v>3335</v>
      </c>
      <c r="B1994" s="28" t="s">
        <v>3336</v>
      </c>
      <c r="C1994" s="1">
        <v>453</v>
      </c>
      <c r="D1994" s="48" t="s">
        <v>743</v>
      </c>
      <c r="E1994" s="43">
        <f t="shared" ref="E1994:E2057" si="132">IF(K1994&lt;=0,"",K1994*E$2)</f>
        <v>423</v>
      </c>
      <c r="F1994" s="33">
        <f t="shared" si="131"/>
        <v>302</v>
      </c>
      <c r="G1994" s="43"/>
      <c r="H1994" s="33">
        <v>375</v>
      </c>
      <c r="I1994" s="35">
        <v>5.0000000000000001E-3</v>
      </c>
      <c r="J1994" s="33">
        <v>454</v>
      </c>
      <c r="K1994" s="43">
        <f t="shared" si="130"/>
        <v>302</v>
      </c>
      <c r="L1994" s="43"/>
      <c r="M1994" s="140"/>
      <c r="O1994" s="113"/>
    </row>
    <row r="1995" spans="1:15" x14ac:dyDescent="0.25">
      <c r="A1995" s="29" t="s">
        <v>3337</v>
      </c>
      <c r="B1995" s="28" t="s">
        <v>3338</v>
      </c>
      <c r="C1995" s="1">
        <v>540</v>
      </c>
      <c r="D1995" s="48" t="s">
        <v>743</v>
      </c>
      <c r="E1995" s="43">
        <f t="shared" si="132"/>
        <v>504</v>
      </c>
      <c r="F1995" s="33">
        <f t="shared" si="131"/>
        <v>360</v>
      </c>
      <c r="G1995" s="43"/>
      <c r="H1995" s="33">
        <v>447</v>
      </c>
      <c r="I1995" s="35">
        <v>5.0000000000000001E-3</v>
      </c>
      <c r="J1995" s="33">
        <v>541</v>
      </c>
      <c r="K1995" s="43">
        <f t="shared" si="130"/>
        <v>360</v>
      </c>
      <c r="L1995" s="43"/>
      <c r="M1995" s="140"/>
      <c r="O1995" s="113"/>
    </row>
    <row r="1996" spans="1:15" x14ac:dyDescent="0.25">
      <c r="A1996" s="29" t="s">
        <v>3339</v>
      </c>
      <c r="B1996" s="28" t="s">
        <v>3340</v>
      </c>
      <c r="C1996" s="1">
        <v>483</v>
      </c>
      <c r="D1996" s="48" t="s">
        <v>743</v>
      </c>
      <c r="E1996" s="43">
        <f t="shared" si="132"/>
        <v>452</v>
      </c>
      <c r="F1996" s="33">
        <f t="shared" si="131"/>
        <v>323</v>
      </c>
      <c r="G1996" s="43"/>
      <c r="H1996" s="33">
        <v>400</v>
      </c>
      <c r="I1996" s="35">
        <v>0.34</v>
      </c>
      <c r="J1996" s="33">
        <v>484</v>
      </c>
      <c r="K1996" s="43">
        <f t="shared" si="130"/>
        <v>323</v>
      </c>
      <c r="L1996" s="43"/>
      <c r="M1996" s="140"/>
      <c r="O1996" s="113"/>
    </row>
    <row r="1997" spans="1:15" x14ac:dyDescent="0.25">
      <c r="A1997" s="29" t="s">
        <v>3341</v>
      </c>
      <c r="B1997" s="28" t="s">
        <v>3342</v>
      </c>
      <c r="C1997" s="1">
        <v>591</v>
      </c>
      <c r="D1997" s="48" t="s">
        <v>743</v>
      </c>
      <c r="E1997" s="43">
        <f t="shared" si="132"/>
        <v>552</v>
      </c>
      <c r="F1997" s="33">
        <f t="shared" si="131"/>
        <v>394</v>
      </c>
      <c r="G1997" s="43"/>
      <c r="H1997" s="33">
        <v>489</v>
      </c>
      <c r="I1997" s="35">
        <v>0.17</v>
      </c>
      <c r="J1997" s="33">
        <v>592</v>
      </c>
      <c r="K1997" s="43">
        <f t="shared" si="130"/>
        <v>394</v>
      </c>
      <c r="L1997" s="43"/>
      <c r="M1997" s="140"/>
      <c r="O1997" s="113"/>
    </row>
    <row r="1998" spans="1:15" x14ac:dyDescent="0.25">
      <c r="A1998" s="29" t="s">
        <v>3343</v>
      </c>
      <c r="B1998" s="28" t="s">
        <v>3344</v>
      </c>
      <c r="C1998" s="1">
        <v>613</v>
      </c>
      <c r="D1998" s="48" t="s">
        <v>743</v>
      </c>
      <c r="E1998" s="43">
        <f t="shared" si="132"/>
        <v>573</v>
      </c>
      <c r="F1998" s="33">
        <f t="shared" si="131"/>
        <v>409</v>
      </c>
      <c r="G1998" s="43"/>
      <c r="H1998" s="33">
        <v>507</v>
      </c>
      <c r="I1998" s="35">
        <v>0.21</v>
      </c>
      <c r="J1998" s="33">
        <v>613</v>
      </c>
      <c r="K1998" s="43">
        <f t="shared" si="130"/>
        <v>409</v>
      </c>
      <c r="L1998" s="43"/>
      <c r="M1998" s="140"/>
      <c r="O1998" s="113"/>
    </row>
    <row r="1999" spans="1:15" x14ac:dyDescent="0.25">
      <c r="A1999" s="29" t="s">
        <v>3345</v>
      </c>
      <c r="B1999" s="28" t="s">
        <v>3346</v>
      </c>
      <c r="C1999" s="1">
        <v>695</v>
      </c>
      <c r="D1999" s="48" t="s">
        <v>743</v>
      </c>
      <c r="E1999" s="43">
        <f t="shared" si="132"/>
        <v>650</v>
      </c>
      <c r="F1999" s="33">
        <f t="shared" si="131"/>
        <v>464</v>
      </c>
      <c r="G1999" s="43"/>
      <c r="H1999" s="33">
        <v>575</v>
      </c>
      <c r="I1999" s="35">
        <v>0.21</v>
      </c>
      <c r="J1999" s="33">
        <v>696</v>
      </c>
      <c r="K1999" s="43">
        <f t="shared" si="130"/>
        <v>464</v>
      </c>
      <c r="L1999" s="43"/>
      <c r="M1999" s="140"/>
      <c r="O1999" s="113"/>
    </row>
    <row r="2000" spans="1:15" x14ac:dyDescent="0.25">
      <c r="A2000" s="29" t="s">
        <v>3347</v>
      </c>
      <c r="B2000" s="28" t="s">
        <v>3348</v>
      </c>
      <c r="C2000" s="1">
        <v>591</v>
      </c>
      <c r="D2000" s="48" t="s">
        <v>743</v>
      </c>
      <c r="E2000" s="43">
        <f t="shared" si="132"/>
        <v>552</v>
      </c>
      <c r="F2000" s="33">
        <f t="shared" si="131"/>
        <v>394</v>
      </c>
      <c r="G2000" s="43"/>
      <c r="H2000" s="33">
        <v>489</v>
      </c>
      <c r="I2000" s="35">
        <v>0.21</v>
      </c>
      <c r="J2000" s="33">
        <v>592</v>
      </c>
      <c r="K2000" s="43">
        <f t="shared" si="130"/>
        <v>394</v>
      </c>
      <c r="L2000" s="43"/>
      <c r="M2000" s="140"/>
      <c r="O2000" s="113"/>
    </row>
    <row r="2001" spans="1:53" x14ac:dyDescent="0.25">
      <c r="A2001" s="29" t="s">
        <v>3349</v>
      </c>
      <c r="B2001" s="28" t="s">
        <v>3350</v>
      </c>
      <c r="C2001" s="1">
        <v>886</v>
      </c>
      <c r="D2001" s="48" t="s">
        <v>743</v>
      </c>
      <c r="E2001" s="43">
        <f t="shared" si="132"/>
        <v>827</v>
      </c>
      <c r="F2001" s="33">
        <f t="shared" si="131"/>
        <v>591</v>
      </c>
      <c r="G2001" s="43"/>
      <c r="H2001" s="33">
        <v>733</v>
      </c>
      <c r="I2001" s="35">
        <v>0.21</v>
      </c>
      <c r="J2001" s="33">
        <v>887</v>
      </c>
      <c r="K2001" s="43">
        <f t="shared" si="130"/>
        <v>591</v>
      </c>
      <c r="L2001" s="43"/>
      <c r="M2001" s="140"/>
      <c r="O2001" s="113"/>
    </row>
    <row r="2002" spans="1:53" x14ac:dyDescent="0.25">
      <c r="A2002" s="29" t="s">
        <v>3351</v>
      </c>
      <c r="B2002" s="28" t="s">
        <v>3352</v>
      </c>
      <c r="C2002" s="1">
        <v>1017</v>
      </c>
      <c r="D2002" s="48" t="s">
        <v>743</v>
      </c>
      <c r="E2002" s="43">
        <f t="shared" si="132"/>
        <v>949</v>
      </c>
      <c r="F2002" s="33">
        <f t="shared" si="131"/>
        <v>678</v>
      </c>
      <c r="G2002" s="43"/>
      <c r="H2002" s="33">
        <v>841</v>
      </c>
      <c r="I2002" s="35">
        <v>0.21</v>
      </c>
      <c r="J2002" s="33">
        <v>1017</v>
      </c>
      <c r="K2002" s="43">
        <f t="shared" si="130"/>
        <v>678</v>
      </c>
      <c r="L2002" s="43"/>
      <c r="M2002" s="140"/>
      <c r="O2002" s="113"/>
    </row>
    <row r="2003" spans="1:53" x14ac:dyDescent="0.25">
      <c r="A2003" s="29" t="s">
        <v>3353</v>
      </c>
      <c r="B2003" s="28" t="s">
        <v>3354</v>
      </c>
      <c r="C2003" s="1">
        <v>1317</v>
      </c>
      <c r="D2003" s="48" t="s">
        <v>743</v>
      </c>
      <c r="E2003" s="43">
        <f t="shared" si="132"/>
        <v>1229</v>
      </c>
      <c r="F2003" s="33">
        <f t="shared" si="131"/>
        <v>878</v>
      </c>
      <c r="G2003" s="43"/>
      <c r="H2003" s="33">
        <v>1089</v>
      </c>
      <c r="I2003" s="35">
        <v>0.22</v>
      </c>
      <c r="J2003" s="33">
        <v>1317</v>
      </c>
      <c r="K2003" s="43">
        <f t="shared" si="130"/>
        <v>878</v>
      </c>
      <c r="L2003" s="43"/>
      <c r="M2003" s="140"/>
      <c r="O2003" s="113"/>
    </row>
    <row r="2004" spans="1:53" x14ac:dyDescent="0.25">
      <c r="A2004" s="29" t="s">
        <v>3355</v>
      </c>
      <c r="B2004" s="28" t="s">
        <v>3356</v>
      </c>
      <c r="C2004" s="1">
        <v>1686</v>
      </c>
      <c r="D2004" s="48" t="s">
        <v>743</v>
      </c>
      <c r="E2004" s="43">
        <f t="shared" si="132"/>
        <v>1574</v>
      </c>
      <c r="F2004" s="33">
        <f t="shared" si="131"/>
        <v>1124</v>
      </c>
      <c r="G2004" s="43"/>
      <c r="H2004" s="33">
        <v>1394</v>
      </c>
      <c r="I2004" s="35">
        <v>0.22</v>
      </c>
      <c r="J2004" s="33">
        <v>1686</v>
      </c>
      <c r="K2004" s="43">
        <f t="shared" si="130"/>
        <v>1124</v>
      </c>
      <c r="L2004" s="43"/>
      <c r="M2004" s="140"/>
      <c r="O2004" s="113"/>
    </row>
    <row r="2005" spans="1:53" x14ac:dyDescent="0.25">
      <c r="A2005" s="29" t="s">
        <v>3357</v>
      </c>
      <c r="B2005" s="28" t="s">
        <v>3358</v>
      </c>
      <c r="C2005" s="1">
        <v>2637</v>
      </c>
      <c r="D2005" s="48" t="s">
        <v>743</v>
      </c>
      <c r="E2005" s="43">
        <f t="shared" si="132"/>
        <v>2461</v>
      </c>
      <c r="F2005" s="33">
        <f t="shared" si="131"/>
        <v>1758</v>
      </c>
      <c r="G2005" s="43"/>
      <c r="H2005" s="33">
        <v>2180</v>
      </c>
      <c r="I2005" s="35">
        <v>0.5</v>
      </c>
      <c r="J2005" s="33">
        <v>2637</v>
      </c>
      <c r="K2005" s="43">
        <f t="shared" si="130"/>
        <v>1758</v>
      </c>
      <c r="L2005" s="43"/>
      <c r="M2005" s="140"/>
      <c r="O2005" s="113"/>
    </row>
    <row r="2006" spans="1:53" ht="15.75" thickBot="1" x14ac:dyDescent="0.3">
      <c r="A2006" s="29" t="s">
        <v>3359</v>
      </c>
      <c r="B2006" s="28" t="s">
        <v>3360</v>
      </c>
      <c r="C2006" s="1">
        <v>3324</v>
      </c>
      <c r="D2006" s="48" t="s">
        <v>743</v>
      </c>
      <c r="E2006" s="43">
        <f t="shared" si="132"/>
        <v>3102</v>
      </c>
      <c r="F2006" s="33">
        <f t="shared" si="131"/>
        <v>2216</v>
      </c>
      <c r="G2006" s="43"/>
      <c r="H2006" s="33">
        <v>2748</v>
      </c>
      <c r="I2006" s="35">
        <v>0</v>
      </c>
      <c r="J2006" s="33">
        <v>3324</v>
      </c>
      <c r="K2006" s="43">
        <f t="shared" si="130"/>
        <v>2216</v>
      </c>
      <c r="L2006" s="43"/>
      <c r="M2006" s="140"/>
      <c r="O2006" s="113"/>
    </row>
    <row r="2007" spans="1:53" ht="15.75" thickBot="1" x14ac:dyDescent="0.3">
      <c r="A2007" s="29" t="s">
        <v>159</v>
      </c>
      <c r="B2007" s="50"/>
      <c r="E2007" s="43" t="str">
        <f t="shared" si="132"/>
        <v/>
      </c>
      <c r="F2007" s="33" t="str">
        <f t="shared" si="131"/>
        <v/>
      </c>
      <c r="G2007" s="43"/>
      <c r="J2007" s="114" t="s">
        <v>159</v>
      </c>
      <c r="K2007" s="43"/>
      <c r="L2007" s="43"/>
      <c r="M2007" s="140"/>
      <c r="O2007" s="113"/>
      <c r="Q2007" s="42"/>
      <c r="R2007" s="42"/>
      <c r="S2007" s="42"/>
      <c r="T2007" s="42"/>
      <c r="U2007" s="42"/>
      <c r="V2007" s="42"/>
      <c r="W2007" s="42"/>
      <c r="X2007" s="42"/>
      <c r="Y2007" s="42"/>
      <c r="Z2007" s="42"/>
      <c r="AA2007" s="42"/>
      <c r="AB2007" s="42"/>
      <c r="AC2007" s="42"/>
      <c r="AD2007" s="42"/>
      <c r="AE2007" s="42"/>
      <c r="AF2007" s="42"/>
      <c r="AG2007" s="42"/>
      <c r="AH2007" s="42"/>
      <c r="AI2007" s="42"/>
      <c r="AJ2007" s="42"/>
      <c r="AK2007" s="42"/>
      <c r="AL2007" s="42"/>
      <c r="AM2007" s="42"/>
      <c r="AN2007" s="42"/>
      <c r="AO2007" s="42"/>
      <c r="AP2007" s="42"/>
      <c r="AQ2007" s="42"/>
      <c r="AR2007" s="42"/>
      <c r="AS2007" s="42"/>
      <c r="AT2007" s="42"/>
      <c r="AU2007" s="42"/>
      <c r="AV2007" s="42"/>
      <c r="AW2007" s="42"/>
      <c r="AX2007" s="42"/>
      <c r="AY2007" s="42"/>
      <c r="AZ2007" s="42"/>
      <c r="BA2007" s="42"/>
    </row>
    <row r="2008" spans="1:53" s="42" customFormat="1" ht="15.75" thickBot="1" x14ac:dyDescent="0.3">
      <c r="A2008" s="29" t="s">
        <v>159</v>
      </c>
      <c r="B2008" s="50"/>
      <c r="C2008" s="115"/>
      <c r="D2008" s="31"/>
      <c r="E2008" s="43" t="str">
        <f t="shared" si="132"/>
        <v/>
      </c>
      <c r="F2008" s="33" t="str">
        <f t="shared" si="131"/>
        <v/>
      </c>
      <c r="G2008" s="43"/>
      <c r="H2008" s="35"/>
      <c r="I2008" s="41"/>
      <c r="J2008" s="40" t="s">
        <v>159</v>
      </c>
      <c r="K2008" s="43"/>
      <c r="L2008" s="43"/>
      <c r="M2008" s="140"/>
      <c r="N2008" s="113"/>
      <c r="O2008" s="113"/>
    </row>
    <row r="2009" spans="1:53" s="42" customFormat="1" x14ac:dyDescent="0.25">
      <c r="A2009" s="23" t="s">
        <v>159</v>
      </c>
      <c r="B2009" s="78" t="s">
        <v>3361</v>
      </c>
      <c r="C2009" s="115"/>
      <c r="D2009" s="31"/>
      <c r="E2009" s="43" t="str">
        <f t="shared" si="132"/>
        <v/>
      </c>
      <c r="F2009" s="33" t="str">
        <f t="shared" si="131"/>
        <v/>
      </c>
      <c r="G2009" s="43"/>
      <c r="H2009" s="54" t="s">
        <v>241</v>
      </c>
      <c r="I2009" s="41"/>
      <c r="J2009" s="40" t="s">
        <v>159</v>
      </c>
      <c r="K2009" s="43"/>
      <c r="L2009" s="43"/>
      <c r="M2009" s="140"/>
      <c r="N2009" s="113"/>
      <c r="O2009" s="113"/>
      <c r="Q2009" s="24"/>
      <c r="R2009" s="24"/>
      <c r="S2009" s="24"/>
      <c r="T2009" s="24"/>
      <c r="U2009" s="24"/>
      <c r="V2009" s="24"/>
      <c r="W2009" s="24"/>
      <c r="X2009" s="24"/>
      <c r="Y2009" s="24"/>
      <c r="Z2009" s="24"/>
      <c r="AA2009" s="24"/>
      <c r="AB2009" s="24"/>
      <c r="AC2009" s="24"/>
      <c r="AD2009" s="24"/>
      <c r="AE2009" s="24"/>
      <c r="AF2009" s="24"/>
      <c r="AG2009" s="24"/>
      <c r="AH2009" s="24"/>
      <c r="AI2009" s="24"/>
      <c r="AJ2009" s="24"/>
      <c r="AK2009" s="24"/>
      <c r="AL2009" s="24"/>
      <c r="AM2009" s="24"/>
      <c r="AN2009" s="24"/>
      <c r="AO2009" s="24"/>
      <c r="AP2009" s="24"/>
      <c r="AQ2009" s="24"/>
      <c r="AR2009" s="24"/>
      <c r="AS2009" s="24"/>
      <c r="AT2009" s="24"/>
      <c r="AU2009" s="24"/>
      <c r="AV2009" s="24"/>
      <c r="AW2009" s="24"/>
      <c r="AX2009" s="24"/>
      <c r="AY2009" s="24"/>
      <c r="AZ2009" s="24"/>
      <c r="BA2009" s="24"/>
    </row>
    <row r="2010" spans="1:53" ht="15.75" thickBot="1" x14ac:dyDescent="0.3">
      <c r="A2010" s="23" t="s">
        <v>73</v>
      </c>
      <c r="B2010" s="39"/>
      <c r="D2010" s="31" t="s">
        <v>243</v>
      </c>
      <c r="E2010" s="43" t="str">
        <f t="shared" si="132"/>
        <v/>
      </c>
      <c r="F2010" s="33" t="str">
        <f t="shared" si="131"/>
        <v/>
      </c>
      <c r="G2010" s="43"/>
      <c r="H2010" s="55" t="s">
        <v>244</v>
      </c>
      <c r="J2010" s="114" t="s">
        <v>159</v>
      </c>
      <c r="K2010" s="43"/>
      <c r="L2010" s="43"/>
      <c r="M2010" s="140"/>
      <c r="O2010" s="113"/>
    </row>
    <row r="2011" spans="1:53" x14ac:dyDescent="0.25">
      <c r="A2011" s="29" t="s">
        <v>3362</v>
      </c>
      <c r="B2011" s="28" t="s">
        <v>3363</v>
      </c>
      <c r="C2011" s="1">
        <v>933</v>
      </c>
      <c r="D2011" s="48" t="s">
        <v>743</v>
      </c>
      <c r="E2011" s="43">
        <f t="shared" si="132"/>
        <v>872</v>
      </c>
      <c r="F2011" s="33">
        <f t="shared" si="131"/>
        <v>623</v>
      </c>
      <c r="G2011" s="43"/>
      <c r="H2011" s="33">
        <v>772</v>
      </c>
      <c r="J2011" s="33">
        <v>934</v>
      </c>
      <c r="K2011" s="43">
        <f t="shared" ref="K2011:K2030" si="133">H2011/1.24</f>
        <v>623</v>
      </c>
      <c r="L2011" s="43"/>
      <c r="M2011" s="140"/>
      <c r="O2011" s="113"/>
    </row>
    <row r="2012" spans="1:53" x14ac:dyDescent="0.25">
      <c r="A2012" s="29" t="s">
        <v>3364</v>
      </c>
      <c r="B2012" s="28" t="s">
        <v>3365</v>
      </c>
      <c r="C2012" s="1">
        <v>909</v>
      </c>
      <c r="D2012" s="48" t="s">
        <v>743</v>
      </c>
      <c r="E2012" s="43">
        <f t="shared" si="132"/>
        <v>848</v>
      </c>
      <c r="F2012" s="33">
        <f t="shared" si="131"/>
        <v>606</v>
      </c>
      <c r="G2012" s="43"/>
      <c r="H2012" s="33">
        <v>752</v>
      </c>
      <c r="J2012" s="33">
        <v>910</v>
      </c>
      <c r="K2012" s="43">
        <f t="shared" si="133"/>
        <v>606</v>
      </c>
      <c r="L2012" s="43"/>
      <c r="M2012" s="140"/>
      <c r="O2012" s="113"/>
    </row>
    <row r="2013" spans="1:53" x14ac:dyDescent="0.25">
      <c r="A2013" s="29" t="s">
        <v>3366</v>
      </c>
      <c r="B2013" s="28" t="s">
        <v>3367</v>
      </c>
      <c r="C2013" s="1">
        <v>933</v>
      </c>
      <c r="D2013" s="48" t="s">
        <v>743</v>
      </c>
      <c r="E2013" s="43">
        <f t="shared" si="132"/>
        <v>872</v>
      </c>
      <c r="F2013" s="33">
        <f t="shared" si="131"/>
        <v>623</v>
      </c>
      <c r="G2013" s="43"/>
      <c r="H2013" s="33">
        <v>772</v>
      </c>
      <c r="J2013" s="33">
        <v>934</v>
      </c>
      <c r="K2013" s="43">
        <f t="shared" si="133"/>
        <v>623</v>
      </c>
      <c r="L2013" s="43"/>
      <c r="M2013" s="140"/>
      <c r="O2013" s="113"/>
    </row>
    <row r="2014" spans="1:53" x14ac:dyDescent="0.25">
      <c r="A2014" s="29" t="s">
        <v>3368</v>
      </c>
      <c r="B2014" s="28" t="s">
        <v>3369</v>
      </c>
      <c r="C2014" s="1">
        <v>523</v>
      </c>
      <c r="D2014" s="48" t="s">
        <v>743</v>
      </c>
      <c r="E2014" s="43">
        <f t="shared" si="132"/>
        <v>489</v>
      </c>
      <c r="F2014" s="33">
        <f t="shared" si="131"/>
        <v>349</v>
      </c>
      <c r="G2014" s="43"/>
      <c r="H2014" s="33">
        <v>433</v>
      </c>
      <c r="J2014" s="33">
        <v>523</v>
      </c>
      <c r="K2014" s="43">
        <f t="shared" si="133"/>
        <v>349</v>
      </c>
      <c r="L2014" s="43"/>
      <c r="M2014" s="140"/>
      <c r="O2014" s="113"/>
    </row>
    <row r="2015" spans="1:53" x14ac:dyDescent="0.25">
      <c r="A2015" s="29" t="s">
        <v>3370</v>
      </c>
      <c r="B2015" s="28" t="s">
        <v>3371</v>
      </c>
      <c r="C2015" s="1">
        <v>933</v>
      </c>
      <c r="D2015" s="48" t="s">
        <v>743</v>
      </c>
      <c r="E2015" s="43">
        <f t="shared" si="132"/>
        <v>871</v>
      </c>
      <c r="F2015" s="33">
        <f t="shared" si="131"/>
        <v>622</v>
      </c>
      <c r="G2015" s="43"/>
      <c r="H2015" s="33">
        <v>771</v>
      </c>
      <c r="J2015" s="33">
        <v>933</v>
      </c>
      <c r="K2015" s="43">
        <f t="shared" si="133"/>
        <v>622</v>
      </c>
      <c r="L2015" s="43"/>
      <c r="M2015" s="140"/>
      <c r="O2015" s="113"/>
    </row>
    <row r="2016" spans="1:53" x14ac:dyDescent="0.25">
      <c r="A2016" s="29" t="s">
        <v>3372</v>
      </c>
      <c r="B2016" s="28" t="s">
        <v>3373</v>
      </c>
      <c r="C2016" s="1">
        <v>2986</v>
      </c>
      <c r="D2016" s="48" t="s">
        <v>743</v>
      </c>
      <c r="E2016" s="43">
        <f t="shared" si="132"/>
        <v>2787</v>
      </c>
      <c r="F2016" s="33">
        <f t="shared" si="131"/>
        <v>1991</v>
      </c>
      <c r="G2016" s="43"/>
      <c r="H2016" s="33">
        <v>2469</v>
      </c>
      <c r="J2016" s="33">
        <v>2987</v>
      </c>
      <c r="K2016" s="43">
        <f t="shared" si="133"/>
        <v>1991</v>
      </c>
      <c r="L2016" s="43"/>
      <c r="M2016" s="140"/>
      <c r="O2016" s="113"/>
    </row>
    <row r="2017" spans="1:53" x14ac:dyDescent="0.25">
      <c r="A2017" s="29" t="s">
        <v>3374</v>
      </c>
      <c r="B2017" s="28" t="s">
        <v>3375</v>
      </c>
      <c r="C2017" s="1">
        <v>3959</v>
      </c>
      <c r="D2017" s="48" t="s">
        <v>743</v>
      </c>
      <c r="E2017" s="43">
        <f t="shared" si="132"/>
        <v>3696</v>
      </c>
      <c r="F2017" s="33">
        <f t="shared" si="131"/>
        <v>2640</v>
      </c>
      <c r="G2017" s="43"/>
      <c r="H2017" s="33">
        <v>3273</v>
      </c>
      <c r="J2017" s="33">
        <v>3959</v>
      </c>
      <c r="K2017" s="43">
        <f t="shared" si="133"/>
        <v>2640</v>
      </c>
      <c r="L2017" s="43"/>
      <c r="M2017" s="140"/>
      <c r="O2017" s="113"/>
    </row>
    <row r="2018" spans="1:53" x14ac:dyDescent="0.25">
      <c r="A2018" s="29" t="s">
        <v>3376</v>
      </c>
      <c r="B2018" s="28" t="s">
        <v>3377</v>
      </c>
      <c r="C2018" s="1">
        <v>1647</v>
      </c>
      <c r="D2018" s="48" t="s">
        <v>743</v>
      </c>
      <c r="E2018" s="43">
        <f t="shared" si="132"/>
        <v>1537</v>
      </c>
      <c r="F2018" s="33">
        <f t="shared" si="131"/>
        <v>1098</v>
      </c>
      <c r="G2018" s="43"/>
      <c r="H2018" s="33">
        <v>1362</v>
      </c>
      <c r="J2018" s="33">
        <v>1648</v>
      </c>
      <c r="K2018" s="43">
        <f t="shared" si="133"/>
        <v>1098</v>
      </c>
      <c r="L2018" s="43"/>
      <c r="M2018" s="140"/>
      <c r="O2018" s="113"/>
    </row>
    <row r="2019" spans="1:53" x14ac:dyDescent="0.25">
      <c r="A2019" s="29" t="s">
        <v>3378</v>
      </c>
      <c r="B2019" s="28" t="s">
        <v>3379</v>
      </c>
      <c r="C2019" s="1">
        <v>1948</v>
      </c>
      <c r="D2019" s="48" t="s">
        <v>743</v>
      </c>
      <c r="E2019" s="43">
        <f t="shared" si="132"/>
        <v>1819</v>
      </c>
      <c r="F2019" s="33">
        <f t="shared" si="131"/>
        <v>1299</v>
      </c>
      <c r="G2019" s="43"/>
      <c r="H2019" s="33">
        <v>1611</v>
      </c>
      <c r="J2019" s="33">
        <v>1949</v>
      </c>
      <c r="K2019" s="43">
        <f t="shared" si="133"/>
        <v>1299</v>
      </c>
      <c r="L2019" s="43"/>
      <c r="M2019" s="140"/>
      <c r="O2019" s="113"/>
    </row>
    <row r="2020" spans="1:53" x14ac:dyDescent="0.25">
      <c r="A2020" s="29" t="s">
        <v>3380</v>
      </c>
      <c r="B2020" s="28" t="s">
        <v>3381</v>
      </c>
      <c r="C2020" s="1">
        <v>10836</v>
      </c>
      <c r="D2020" s="48" t="s">
        <v>743</v>
      </c>
      <c r="E2020" s="43">
        <f t="shared" si="132"/>
        <v>10114</v>
      </c>
      <c r="F2020" s="33">
        <f t="shared" si="131"/>
        <v>7224</v>
      </c>
      <c r="G2020" s="43"/>
      <c r="H2020" s="33">
        <v>8958</v>
      </c>
      <c r="J2020" s="33">
        <v>10837</v>
      </c>
      <c r="K2020" s="43">
        <f t="shared" si="133"/>
        <v>7224</v>
      </c>
      <c r="L2020" s="43"/>
      <c r="M2020" s="140"/>
      <c r="O2020" s="113"/>
    </row>
    <row r="2021" spans="1:53" x14ac:dyDescent="0.25">
      <c r="A2021" s="29" t="s">
        <v>3382</v>
      </c>
      <c r="B2021" s="28" t="s">
        <v>3383</v>
      </c>
      <c r="C2021" s="1">
        <v>3856</v>
      </c>
      <c r="D2021" s="48" t="s">
        <v>743</v>
      </c>
      <c r="E2021" s="43">
        <f t="shared" si="132"/>
        <v>3599</v>
      </c>
      <c r="F2021" s="33">
        <f t="shared" si="131"/>
        <v>2571</v>
      </c>
      <c r="G2021" s="43"/>
      <c r="H2021" s="33">
        <v>3188</v>
      </c>
      <c r="J2021" s="33">
        <v>3856</v>
      </c>
      <c r="K2021" s="43">
        <f t="shared" si="133"/>
        <v>2571</v>
      </c>
      <c r="L2021" s="43"/>
      <c r="M2021" s="140"/>
      <c r="O2021" s="113"/>
    </row>
    <row r="2022" spans="1:53" x14ac:dyDescent="0.25">
      <c r="A2022" s="29" t="s">
        <v>3384</v>
      </c>
      <c r="B2022" s="28" t="s">
        <v>3385</v>
      </c>
      <c r="C2022" s="1">
        <v>5483</v>
      </c>
      <c r="D2022" s="48" t="s">
        <v>743</v>
      </c>
      <c r="E2022" s="43">
        <f t="shared" si="132"/>
        <v>5118</v>
      </c>
      <c r="F2022" s="33">
        <f t="shared" si="131"/>
        <v>3656</v>
      </c>
      <c r="G2022" s="43"/>
      <c r="H2022" s="33">
        <v>4533</v>
      </c>
      <c r="J2022" s="33">
        <v>5483</v>
      </c>
      <c r="K2022" s="43">
        <f t="shared" si="133"/>
        <v>3656</v>
      </c>
      <c r="L2022" s="43"/>
      <c r="M2022" s="140"/>
      <c r="O2022" s="113"/>
    </row>
    <row r="2023" spans="1:53" x14ac:dyDescent="0.25">
      <c r="A2023" s="29" t="s">
        <v>3386</v>
      </c>
      <c r="B2023" s="28" t="s">
        <v>3387</v>
      </c>
      <c r="C2023" s="1">
        <v>5435</v>
      </c>
      <c r="D2023" s="48" t="s">
        <v>743</v>
      </c>
      <c r="E2023" s="43">
        <f t="shared" si="132"/>
        <v>5072</v>
      </c>
      <c r="F2023" s="33">
        <f t="shared" si="131"/>
        <v>3623</v>
      </c>
      <c r="G2023" s="43"/>
      <c r="H2023" s="33">
        <v>4493</v>
      </c>
      <c r="J2023" s="33">
        <v>5435</v>
      </c>
      <c r="K2023" s="43">
        <f t="shared" si="133"/>
        <v>3623</v>
      </c>
      <c r="L2023" s="43"/>
      <c r="M2023" s="140"/>
      <c r="O2023" s="113"/>
    </row>
    <row r="2024" spans="1:53" x14ac:dyDescent="0.25">
      <c r="A2024" s="29" t="s">
        <v>3388</v>
      </c>
      <c r="B2024" s="28" t="s">
        <v>3389</v>
      </c>
      <c r="C2024" s="1">
        <v>8672</v>
      </c>
      <c r="D2024" s="48" t="s">
        <v>743</v>
      </c>
      <c r="E2024" s="43">
        <f t="shared" si="132"/>
        <v>8093</v>
      </c>
      <c r="F2024" s="33">
        <f t="shared" si="131"/>
        <v>5781</v>
      </c>
      <c r="G2024" s="43"/>
      <c r="H2024" s="33">
        <v>7169</v>
      </c>
      <c r="J2024" s="33">
        <v>8672</v>
      </c>
      <c r="K2024" s="43">
        <f t="shared" si="133"/>
        <v>5781</v>
      </c>
      <c r="L2024" s="43"/>
      <c r="M2024" s="140"/>
      <c r="O2024" s="113"/>
    </row>
    <row r="2025" spans="1:53" x14ac:dyDescent="0.25">
      <c r="A2025" s="29" t="s">
        <v>3390</v>
      </c>
      <c r="B2025" s="28" t="s">
        <v>3391</v>
      </c>
      <c r="C2025" s="1">
        <v>12151</v>
      </c>
      <c r="D2025" s="48" t="s">
        <v>743</v>
      </c>
      <c r="E2025" s="43">
        <f t="shared" si="132"/>
        <v>11341</v>
      </c>
      <c r="F2025" s="33">
        <f t="shared" si="131"/>
        <v>8101</v>
      </c>
      <c r="G2025" s="43"/>
      <c r="H2025" s="33">
        <v>10045</v>
      </c>
      <c r="J2025" s="33">
        <v>12151</v>
      </c>
      <c r="K2025" s="43">
        <f t="shared" si="133"/>
        <v>8101</v>
      </c>
      <c r="L2025" s="43"/>
      <c r="M2025" s="140"/>
      <c r="O2025" s="113"/>
    </row>
    <row r="2026" spans="1:53" x14ac:dyDescent="0.25">
      <c r="A2026" s="29" t="s">
        <v>3392</v>
      </c>
      <c r="B2026" s="28" t="s">
        <v>3393</v>
      </c>
      <c r="C2026" s="1">
        <v>8213</v>
      </c>
      <c r="D2026" s="48" t="s">
        <v>743</v>
      </c>
      <c r="E2026" s="43">
        <f t="shared" si="132"/>
        <v>7666</v>
      </c>
      <c r="F2026" s="33">
        <f t="shared" si="131"/>
        <v>5476</v>
      </c>
      <c r="G2026" s="43"/>
      <c r="H2026" s="33">
        <v>6790</v>
      </c>
      <c r="J2026" s="33">
        <v>8214</v>
      </c>
      <c r="K2026" s="43">
        <f t="shared" si="133"/>
        <v>5476</v>
      </c>
      <c r="L2026" s="43"/>
      <c r="M2026" s="140"/>
      <c r="O2026" s="113"/>
    </row>
    <row r="2027" spans="1:53" x14ac:dyDescent="0.25">
      <c r="A2027" s="29" t="s">
        <v>3394</v>
      </c>
      <c r="B2027" s="28" t="s">
        <v>3395</v>
      </c>
      <c r="C2027" s="1">
        <v>370</v>
      </c>
      <c r="D2027" s="48" t="s">
        <v>743</v>
      </c>
      <c r="E2027" s="43">
        <f t="shared" si="132"/>
        <v>346</v>
      </c>
      <c r="F2027" s="33">
        <f t="shared" si="131"/>
        <v>247</v>
      </c>
      <c r="G2027" s="43"/>
      <c r="H2027" s="33">
        <v>306</v>
      </c>
      <c r="J2027" s="33">
        <v>370</v>
      </c>
      <c r="K2027" s="43">
        <f t="shared" si="133"/>
        <v>247</v>
      </c>
      <c r="L2027" s="43"/>
      <c r="M2027" s="140"/>
      <c r="O2027" s="113"/>
    </row>
    <row r="2028" spans="1:53" x14ac:dyDescent="0.25">
      <c r="A2028" s="29" t="s">
        <v>3396</v>
      </c>
      <c r="B2028" s="28" t="s">
        <v>3397</v>
      </c>
      <c r="C2028" s="1">
        <v>370</v>
      </c>
      <c r="D2028" s="48" t="s">
        <v>743</v>
      </c>
      <c r="E2028" s="43">
        <f t="shared" si="132"/>
        <v>346</v>
      </c>
      <c r="F2028" s="33">
        <f t="shared" si="131"/>
        <v>247</v>
      </c>
      <c r="G2028" s="43"/>
      <c r="H2028" s="33">
        <v>306</v>
      </c>
      <c r="J2028" s="33">
        <v>370</v>
      </c>
      <c r="K2028" s="43">
        <f t="shared" si="133"/>
        <v>247</v>
      </c>
      <c r="L2028" s="43"/>
      <c r="M2028" s="140"/>
      <c r="O2028" s="113"/>
    </row>
    <row r="2029" spans="1:53" x14ac:dyDescent="0.25">
      <c r="A2029" s="29" t="s">
        <v>3398</v>
      </c>
      <c r="B2029" s="28" t="s">
        <v>3399</v>
      </c>
      <c r="C2029" s="1">
        <v>3187</v>
      </c>
      <c r="D2029" s="48" t="s">
        <v>743</v>
      </c>
      <c r="E2029" s="43">
        <f t="shared" si="132"/>
        <v>2975</v>
      </c>
      <c r="F2029" s="33">
        <f t="shared" si="131"/>
        <v>2125</v>
      </c>
      <c r="G2029" s="43"/>
      <c r="H2029" s="33">
        <v>2635</v>
      </c>
      <c r="J2029" s="33">
        <v>3188</v>
      </c>
      <c r="K2029" s="43">
        <f t="shared" si="133"/>
        <v>2125</v>
      </c>
      <c r="L2029" s="43"/>
      <c r="M2029" s="140"/>
      <c r="O2029" s="113"/>
    </row>
    <row r="2030" spans="1:53" ht="15.75" thickBot="1" x14ac:dyDescent="0.3">
      <c r="A2030" s="29" t="s">
        <v>3400</v>
      </c>
      <c r="B2030" s="28" t="s">
        <v>3401</v>
      </c>
      <c r="C2030" s="1">
        <v>666</v>
      </c>
      <c r="D2030" s="48" t="s">
        <v>743</v>
      </c>
      <c r="E2030" s="43">
        <f t="shared" si="132"/>
        <v>622</v>
      </c>
      <c r="F2030" s="33">
        <f t="shared" si="131"/>
        <v>444</v>
      </c>
      <c r="G2030" s="43"/>
      <c r="H2030" s="33">
        <v>551</v>
      </c>
      <c r="J2030" s="33">
        <v>667</v>
      </c>
      <c r="K2030" s="43">
        <f t="shared" si="133"/>
        <v>444</v>
      </c>
      <c r="L2030" s="43"/>
      <c r="M2030" s="140"/>
      <c r="O2030" s="113"/>
      <c r="Q2030" s="42"/>
      <c r="R2030" s="42"/>
      <c r="S2030" s="42"/>
      <c r="T2030" s="42"/>
      <c r="U2030" s="42"/>
      <c r="V2030" s="42"/>
      <c r="W2030" s="42"/>
      <c r="X2030" s="42"/>
      <c r="Y2030" s="42"/>
      <c r="Z2030" s="42"/>
      <c r="AA2030" s="42"/>
      <c r="AB2030" s="42"/>
      <c r="AC2030" s="42"/>
      <c r="AD2030" s="42"/>
      <c r="AE2030" s="42"/>
      <c r="AF2030" s="42"/>
      <c r="AG2030" s="42"/>
      <c r="AH2030" s="42"/>
      <c r="AI2030" s="42"/>
      <c r="AJ2030" s="42"/>
      <c r="AK2030" s="42"/>
      <c r="AL2030" s="42"/>
      <c r="AM2030" s="42"/>
      <c r="AN2030" s="42"/>
      <c r="AO2030" s="42"/>
      <c r="AP2030" s="42"/>
      <c r="AQ2030" s="42"/>
      <c r="AR2030" s="42"/>
      <c r="AS2030" s="42"/>
      <c r="AT2030" s="42"/>
      <c r="AU2030" s="42"/>
      <c r="AV2030" s="42"/>
      <c r="AW2030" s="42"/>
      <c r="AX2030" s="42"/>
      <c r="AY2030" s="42"/>
      <c r="AZ2030" s="42"/>
      <c r="BA2030" s="42"/>
    </row>
    <row r="2031" spans="1:53" s="42" customFormat="1" ht="15.75" thickBot="1" x14ac:dyDescent="0.3">
      <c r="A2031" s="23" t="s">
        <v>159</v>
      </c>
      <c r="B2031" s="64"/>
      <c r="C2031" s="115"/>
      <c r="D2031" s="31"/>
      <c r="E2031" s="43" t="str">
        <f t="shared" si="132"/>
        <v/>
      </c>
      <c r="F2031" s="33" t="str">
        <f t="shared" si="131"/>
        <v/>
      </c>
      <c r="G2031" s="43"/>
      <c r="H2031" s="35"/>
      <c r="I2031" s="41"/>
      <c r="J2031" s="40" t="s">
        <v>159</v>
      </c>
      <c r="K2031" s="43"/>
      <c r="L2031" s="43"/>
      <c r="M2031" s="140"/>
      <c r="N2031" s="113"/>
      <c r="O2031" s="113"/>
      <c r="Q2031" s="24"/>
      <c r="R2031" s="24"/>
      <c r="S2031" s="24"/>
      <c r="T2031" s="24"/>
      <c r="U2031" s="24"/>
      <c r="V2031" s="24"/>
      <c r="W2031" s="24"/>
      <c r="X2031" s="24"/>
      <c r="Y2031" s="24"/>
      <c r="Z2031" s="24"/>
      <c r="AA2031" s="24"/>
      <c r="AB2031" s="24"/>
      <c r="AC2031" s="24"/>
      <c r="AD2031" s="24"/>
      <c r="AE2031" s="24"/>
      <c r="AF2031" s="24"/>
      <c r="AG2031" s="24"/>
      <c r="AH2031" s="24"/>
      <c r="AI2031" s="24"/>
      <c r="AJ2031" s="24"/>
      <c r="AK2031" s="24"/>
      <c r="AL2031" s="24"/>
      <c r="AM2031" s="24"/>
      <c r="AN2031" s="24"/>
      <c r="AO2031" s="24"/>
      <c r="AP2031" s="24"/>
      <c r="AQ2031" s="24"/>
      <c r="AR2031" s="24"/>
      <c r="AS2031" s="24"/>
      <c r="AT2031" s="24"/>
      <c r="AU2031" s="24"/>
      <c r="AV2031" s="24"/>
      <c r="AW2031" s="24"/>
      <c r="AX2031" s="24"/>
      <c r="AY2031" s="24"/>
      <c r="AZ2031" s="24"/>
      <c r="BA2031" s="24"/>
    </row>
    <row r="2032" spans="1:53" x14ac:dyDescent="0.25">
      <c r="A2032" s="29" t="s">
        <v>159</v>
      </c>
      <c r="B2032" s="37" t="s">
        <v>3402</v>
      </c>
      <c r="D2032" s="31"/>
      <c r="E2032" s="43" t="str">
        <f t="shared" si="132"/>
        <v/>
      </c>
      <c r="F2032" s="33" t="str">
        <f t="shared" si="131"/>
        <v/>
      </c>
      <c r="G2032" s="43"/>
      <c r="H2032" s="54" t="s">
        <v>241</v>
      </c>
      <c r="I2032" s="35" t="s">
        <v>242</v>
      </c>
      <c r="J2032" s="114" t="s">
        <v>159</v>
      </c>
      <c r="K2032" s="43"/>
      <c r="L2032" s="43"/>
      <c r="M2032" s="140"/>
      <c r="O2032" s="113"/>
    </row>
    <row r="2033" spans="1:53" x14ac:dyDescent="0.25">
      <c r="A2033" s="23" t="s">
        <v>73</v>
      </c>
      <c r="B2033" s="37"/>
      <c r="D2033" s="31" t="s">
        <v>243</v>
      </c>
      <c r="E2033" s="43" t="str">
        <f t="shared" si="132"/>
        <v/>
      </c>
      <c r="F2033" s="33" t="str">
        <f t="shared" si="131"/>
        <v/>
      </c>
      <c r="G2033" s="43"/>
      <c r="H2033" s="55" t="s">
        <v>244</v>
      </c>
      <c r="I2033" s="35" t="s">
        <v>245</v>
      </c>
      <c r="J2033" s="114" t="s">
        <v>159</v>
      </c>
      <c r="K2033" s="43"/>
      <c r="L2033" s="43"/>
      <c r="M2033" s="140"/>
      <c r="O2033" s="113"/>
    </row>
    <row r="2034" spans="1:53" x14ac:dyDescent="0.25">
      <c r="A2034" s="29" t="s">
        <v>3403</v>
      </c>
      <c r="B2034" s="28" t="s">
        <v>3404</v>
      </c>
      <c r="C2034" s="1">
        <v>15181</v>
      </c>
      <c r="D2034" s="48" t="s">
        <v>743</v>
      </c>
      <c r="E2034" s="43">
        <f t="shared" si="132"/>
        <v>14169</v>
      </c>
      <c r="F2034" s="33">
        <f t="shared" si="131"/>
        <v>10121</v>
      </c>
      <c r="G2034" s="43"/>
      <c r="H2034" s="33">
        <v>12550</v>
      </c>
      <c r="I2034" s="35">
        <v>2.7</v>
      </c>
      <c r="J2034" s="33">
        <v>15181</v>
      </c>
      <c r="K2034" s="43">
        <f t="shared" ref="K2034:K2039" si="134">H2034/1.24</f>
        <v>10121</v>
      </c>
      <c r="L2034" s="43"/>
      <c r="M2034" s="140"/>
      <c r="O2034" s="113"/>
    </row>
    <row r="2035" spans="1:53" x14ac:dyDescent="0.25">
      <c r="A2035" s="29" t="s">
        <v>3405</v>
      </c>
      <c r="B2035" s="28" t="s">
        <v>3406</v>
      </c>
      <c r="C2035" s="1">
        <v>6344</v>
      </c>
      <c r="D2035" s="48" t="s">
        <v>743</v>
      </c>
      <c r="E2035" s="43">
        <f t="shared" si="132"/>
        <v>5922</v>
      </c>
      <c r="F2035" s="33">
        <f t="shared" si="131"/>
        <v>4230</v>
      </c>
      <c r="G2035" s="43"/>
      <c r="H2035" s="33">
        <v>5245</v>
      </c>
      <c r="I2035" s="35">
        <v>2.5</v>
      </c>
      <c r="J2035" s="33">
        <v>6345</v>
      </c>
      <c r="K2035" s="43">
        <f t="shared" si="134"/>
        <v>4230</v>
      </c>
      <c r="L2035" s="43"/>
      <c r="M2035" s="140"/>
      <c r="O2035" s="113"/>
    </row>
    <row r="2036" spans="1:53" x14ac:dyDescent="0.25">
      <c r="A2036" s="29" t="s">
        <v>3407</v>
      </c>
      <c r="B2036" s="28" t="s">
        <v>3408</v>
      </c>
      <c r="C2036" s="1">
        <v>6537</v>
      </c>
      <c r="D2036" s="48" t="s">
        <v>743</v>
      </c>
      <c r="E2036" s="43">
        <f t="shared" si="132"/>
        <v>6101</v>
      </c>
      <c r="F2036" s="33">
        <f t="shared" si="131"/>
        <v>4358</v>
      </c>
      <c r="G2036" s="43"/>
      <c r="H2036" s="33">
        <v>5404</v>
      </c>
      <c r="I2036" s="35">
        <v>3.3</v>
      </c>
      <c r="J2036" s="33">
        <v>6537</v>
      </c>
      <c r="K2036" s="43">
        <f t="shared" si="134"/>
        <v>4358</v>
      </c>
      <c r="L2036" s="43"/>
      <c r="M2036" s="140"/>
      <c r="O2036" s="113"/>
    </row>
    <row r="2037" spans="1:53" x14ac:dyDescent="0.25">
      <c r="A2037" s="29" t="s">
        <v>3409</v>
      </c>
      <c r="B2037" s="28" t="s">
        <v>3410</v>
      </c>
      <c r="C2037" s="1">
        <v>3285</v>
      </c>
      <c r="D2037" s="48" t="s">
        <v>743</v>
      </c>
      <c r="E2037" s="43">
        <f t="shared" si="132"/>
        <v>3066</v>
      </c>
      <c r="F2037" s="33">
        <f t="shared" si="131"/>
        <v>2190</v>
      </c>
      <c r="G2037" s="43"/>
      <c r="H2037" s="33">
        <v>2716</v>
      </c>
      <c r="I2037" s="35">
        <v>2.8</v>
      </c>
      <c r="J2037" s="33">
        <v>3285</v>
      </c>
      <c r="K2037" s="43">
        <f t="shared" si="134"/>
        <v>2190</v>
      </c>
      <c r="L2037" s="43"/>
      <c r="M2037" s="140"/>
      <c r="O2037" s="113"/>
    </row>
    <row r="2038" spans="1:53" x14ac:dyDescent="0.25">
      <c r="A2038" s="29" t="s">
        <v>3411</v>
      </c>
      <c r="B2038" s="28" t="s">
        <v>3412</v>
      </c>
      <c r="C2038" s="1">
        <v>4826</v>
      </c>
      <c r="D2038" s="48" t="s">
        <v>743</v>
      </c>
      <c r="E2038" s="43">
        <f t="shared" si="132"/>
        <v>4505</v>
      </c>
      <c r="F2038" s="33">
        <f t="shared" si="131"/>
        <v>3218</v>
      </c>
      <c r="G2038" s="43"/>
      <c r="H2038" s="33">
        <v>3990</v>
      </c>
      <c r="I2038" s="35">
        <v>5</v>
      </c>
      <c r="J2038" s="33">
        <v>4827</v>
      </c>
      <c r="K2038" s="43">
        <f t="shared" si="134"/>
        <v>3218</v>
      </c>
      <c r="L2038" s="43"/>
      <c r="M2038" s="140"/>
      <c r="O2038" s="113"/>
    </row>
    <row r="2039" spans="1:53" x14ac:dyDescent="0.25">
      <c r="A2039" s="29" t="s">
        <v>3413</v>
      </c>
      <c r="B2039" s="28" t="s">
        <v>3414</v>
      </c>
      <c r="C2039" s="1">
        <v>14220</v>
      </c>
      <c r="D2039" s="48" t="s">
        <v>743</v>
      </c>
      <c r="E2039" s="43">
        <f t="shared" si="132"/>
        <v>13273</v>
      </c>
      <c r="F2039" s="33">
        <f t="shared" si="131"/>
        <v>9481</v>
      </c>
      <c r="G2039" s="43"/>
      <c r="H2039" s="33">
        <v>11756</v>
      </c>
      <c r="I2039" s="35">
        <v>15</v>
      </c>
      <c r="J2039" s="33">
        <v>14221</v>
      </c>
      <c r="K2039" s="43">
        <f t="shared" si="134"/>
        <v>9481</v>
      </c>
      <c r="L2039" s="43"/>
      <c r="M2039" s="140"/>
      <c r="O2039" s="113"/>
    </row>
    <row r="2040" spans="1:53" x14ac:dyDescent="0.25">
      <c r="A2040" s="29" t="s">
        <v>159</v>
      </c>
      <c r="B2040" s="37" t="s">
        <v>3415</v>
      </c>
      <c r="E2040" s="43" t="str">
        <f t="shared" si="132"/>
        <v/>
      </c>
      <c r="F2040" s="33" t="str">
        <f t="shared" si="131"/>
        <v/>
      </c>
      <c r="G2040" s="43"/>
      <c r="J2040" s="114" t="s">
        <v>159</v>
      </c>
      <c r="K2040" s="43"/>
      <c r="L2040" s="43"/>
      <c r="M2040" s="140"/>
      <c r="O2040" s="113"/>
    </row>
    <row r="2041" spans="1:53" x14ac:dyDescent="0.25">
      <c r="A2041" s="29" t="s">
        <v>159</v>
      </c>
      <c r="B2041" s="37" t="s">
        <v>3416</v>
      </c>
      <c r="D2041" s="31" t="s">
        <v>3417</v>
      </c>
      <c r="E2041" s="43" t="str">
        <f t="shared" si="132"/>
        <v/>
      </c>
      <c r="F2041" s="33" t="str">
        <f t="shared" si="131"/>
        <v/>
      </c>
      <c r="G2041" s="43"/>
      <c r="H2041" s="82" t="s">
        <v>3418</v>
      </c>
      <c r="J2041" s="114" t="s">
        <v>159</v>
      </c>
      <c r="K2041" s="43"/>
      <c r="L2041" s="43"/>
      <c r="M2041" s="140"/>
      <c r="O2041" s="113"/>
    </row>
    <row r="2042" spans="1:53" x14ac:dyDescent="0.25">
      <c r="A2042" s="29" t="s">
        <v>159</v>
      </c>
      <c r="B2042" s="37" t="s">
        <v>69</v>
      </c>
      <c r="D2042" s="31" t="s">
        <v>3419</v>
      </c>
      <c r="E2042" s="43" t="str">
        <f t="shared" si="132"/>
        <v/>
      </c>
      <c r="F2042" s="33" t="str">
        <f t="shared" si="131"/>
        <v/>
      </c>
      <c r="G2042" s="43"/>
      <c r="H2042" s="82" t="s">
        <v>3420</v>
      </c>
      <c r="J2042" s="114" t="s">
        <v>159</v>
      </c>
      <c r="K2042" s="43"/>
      <c r="L2042" s="43"/>
      <c r="M2042" s="140"/>
      <c r="O2042" s="113"/>
      <c r="Q2042" s="42"/>
      <c r="R2042" s="42"/>
      <c r="S2042" s="42"/>
      <c r="T2042" s="42"/>
      <c r="U2042" s="42"/>
      <c r="V2042" s="42"/>
      <c r="W2042" s="42"/>
      <c r="X2042" s="42"/>
      <c r="Y2042" s="42"/>
      <c r="Z2042" s="42"/>
      <c r="AA2042" s="42"/>
      <c r="AB2042" s="42"/>
      <c r="AC2042" s="42"/>
      <c r="AD2042" s="42"/>
      <c r="AE2042" s="42"/>
      <c r="AF2042" s="42"/>
      <c r="AG2042" s="42"/>
      <c r="AH2042" s="42"/>
      <c r="AI2042" s="42"/>
      <c r="AJ2042" s="42"/>
      <c r="AK2042" s="42"/>
      <c r="AL2042" s="42"/>
      <c r="AM2042" s="42"/>
      <c r="AN2042" s="42"/>
      <c r="AO2042" s="42"/>
      <c r="AP2042" s="42"/>
      <c r="AQ2042" s="42"/>
      <c r="AR2042" s="42"/>
      <c r="AS2042" s="42"/>
      <c r="AT2042" s="42"/>
      <c r="AU2042" s="42"/>
      <c r="AV2042" s="42"/>
      <c r="AW2042" s="42"/>
      <c r="AX2042" s="42"/>
      <c r="AY2042" s="42"/>
      <c r="AZ2042" s="42"/>
      <c r="BA2042" s="42"/>
    </row>
    <row r="2043" spans="1:53" s="42" customFormat="1" x14ac:dyDescent="0.25">
      <c r="A2043" s="23" t="s">
        <v>159</v>
      </c>
      <c r="B2043" s="37" t="s">
        <v>69</v>
      </c>
      <c r="C2043" s="115"/>
      <c r="D2043" s="31" t="s">
        <v>3421</v>
      </c>
      <c r="E2043" s="43" t="str">
        <f t="shared" si="132"/>
        <v/>
      </c>
      <c r="F2043" s="33" t="str">
        <f t="shared" si="131"/>
        <v/>
      </c>
      <c r="G2043" s="43"/>
      <c r="H2043" s="83" t="s">
        <v>3422</v>
      </c>
      <c r="I2043" s="41" t="s">
        <v>3423</v>
      </c>
      <c r="J2043" s="40" t="s">
        <v>159</v>
      </c>
      <c r="K2043" s="43"/>
      <c r="L2043" s="43"/>
      <c r="M2043" s="140"/>
      <c r="N2043" s="113"/>
      <c r="O2043" s="113"/>
    </row>
    <row r="2044" spans="1:53" s="42" customFormat="1" x14ac:dyDescent="0.25">
      <c r="A2044" s="23" t="s">
        <v>159</v>
      </c>
      <c r="B2044" s="37" t="s">
        <v>69</v>
      </c>
      <c r="C2044" s="115"/>
      <c r="D2044" s="31" t="s">
        <v>3424</v>
      </c>
      <c r="E2044" s="43" t="str">
        <f t="shared" si="132"/>
        <v/>
      </c>
      <c r="F2044" s="33" t="str">
        <f t="shared" si="131"/>
        <v/>
      </c>
      <c r="G2044" s="43"/>
      <c r="H2044" s="45" t="s">
        <v>3425</v>
      </c>
      <c r="I2044" s="41"/>
      <c r="J2044" s="40" t="s">
        <v>159</v>
      </c>
      <c r="K2044" s="43"/>
      <c r="L2044" s="43"/>
      <c r="M2044" s="140"/>
      <c r="N2044" s="113"/>
      <c r="O2044" s="113"/>
      <c r="Q2044" s="24"/>
      <c r="R2044" s="24"/>
      <c r="S2044" s="24"/>
      <c r="T2044" s="24"/>
      <c r="U2044" s="24"/>
      <c r="V2044" s="24"/>
      <c r="W2044" s="24"/>
      <c r="X2044" s="24"/>
      <c r="Y2044" s="24"/>
      <c r="Z2044" s="24"/>
      <c r="AA2044" s="24"/>
      <c r="AB2044" s="24"/>
      <c r="AC2044" s="24"/>
      <c r="AD2044" s="24"/>
      <c r="AE2044" s="24"/>
      <c r="AF2044" s="24"/>
      <c r="AG2044" s="24"/>
      <c r="AH2044" s="24"/>
      <c r="AI2044" s="24"/>
      <c r="AJ2044" s="24"/>
      <c r="AK2044" s="24"/>
      <c r="AL2044" s="24"/>
      <c r="AM2044" s="24"/>
      <c r="AN2044" s="24"/>
      <c r="AO2044" s="24"/>
      <c r="AP2044" s="24"/>
      <c r="AQ2044" s="24"/>
      <c r="AR2044" s="24"/>
      <c r="AS2044" s="24"/>
      <c r="AT2044" s="24"/>
      <c r="AU2044" s="24"/>
      <c r="AV2044" s="24"/>
      <c r="AW2044" s="24"/>
      <c r="AX2044" s="24"/>
      <c r="AY2044" s="24"/>
      <c r="AZ2044" s="24"/>
      <c r="BA2044" s="24"/>
    </row>
    <row r="2045" spans="1:53" x14ac:dyDescent="0.25">
      <c r="A2045" s="29" t="s">
        <v>159</v>
      </c>
      <c r="B2045" s="37" t="s">
        <v>69</v>
      </c>
      <c r="D2045" s="31"/>
      <c r="E2045" s="43" t="str">
        <f t="shared" si="132"/>
        <v/>
      </c>
      <c r="F2045" s="33" t="str">
        <f t="shared" si="131"/>
        <v/>
      </c>
      <c r="G2045" s="43"/>
      <c r="H2045" s="55" t="s">
        <v>241</v>
      </c>
      <c r="I2045" s="35" t="s">
        <v>242</v>
      </c>
      <c r="J2045" s="114" t="s">
        <v>159</v>
      </c>
      <c r="K2045" s="43"/>
      <c r="L2045" s="43"/>
      <c r="M2045" s="140"/>
      <c r="O2045" s="113"/>
    </row>
    <row r="2046" spans="1:53" ht="15.75" thickBot="1" x14ac:dyDescent="0.3">
      <c r="A2046" s="23" t="s">
        <v>73</v>
      </c>
      <c r="B2046" s="67" t="s">
        <v>69</v>
      </c>
      <c r="D2046" s="31" t="s">
        <v>243</v>
      </c>
      <c r="E2046" s="43" t="str">
        <f t="shared" si="132"/>
        <v/>
      </c>
      <c r="F2046" s="33" t="str">
        <f t="shared" si="131"/>
        <v/>
      </c>
      <c r="G2046" s="43"/>
      <c r="H2046" s="55" t="s">
        <v>244</v>
      </c>
      <c r="I2046" s="35" t="s">
        <v>245</v>
      </c>
      <c r="J2046" s="114" t="s">
        <v>159</v>
      </c>
      <c r="K2046" s="43"/>
      <c r="L2046" s="43"/>
      <c r="M2046" s="140"/>
      <c r="O2046" s="113"/>
    </row>
    <row r="2047" spans="1:53" x14ac:dyDescent="0.25">
      <c r="A2047" s="29" t="s">
        <v>3426</v>
      </c>
      <c r="B2047" s="28" t="s">
        <v>3427</v>
      </c>
      <c r="C2047" s="1">
        <v>32504</v>
      </c>
      <c r="D2047" s="48" t="s">
        <v>743</v>
      </c>
      <c r="E2047" s="43">
        <f t="shared" si="132"/>
        <v>30337</v>
      </c>
      <c r="F2047" s="33">
        <f t="shared" si="131"/>
        <v>21669</v>
      </c>
      <c r="G2047" s="43"/>
      <c r="H2047" s="33">
        <v>26870</v>
      </c>
      <c r="I2047" s="35">
        <v>8</v>
      </c>
      <c r="J2047" s="33">
        <v>32504</v>
      </c>
      <c r="K2047" s="43">
        <f t="shared" ref="K2047:K2057" si="135">H2047/1.24</f>
        <v>21669</v>
      </c>
      <c r="L2047" s="43"/>
      <c r="M2047" s="140"/>
      <c r="O2047" s="113"/>
    </row>
    <row r="2048" spans="1:53" x14ac:dyDescent="0.25">
      <c r="A2048" s="29" t="s">
        <v>3428</v>
      </c>
      <c r="B2048" s="28" t="s">
        <v>3429</v>
      </c>
      <c r="C2048" s="1">
        <v>39586</v>
      </c>
      <c r="D2048" s="48" t="s">
        <v>743</v>
      </c>
      <c r="E2048" s="43">
        <f t="shared" si="132"/>
        <v>36947</v>
      </c>
      <c r="F2048" s="33">
        <f t="shared" si="131"/>
        <v>26391</v>
      </c>
      <c r="G2048" s="43"/>
      <c r="H2048" s="33">
        <v>32725</v>
      </c>
      <c r="I2048" s="35">
        <v>9</v>
      </c>
      <c r="J2048" s="33">
        <v>39587</v>
      </c>
      <c r="K2048" s="43">
        <f t="shared" si="135"/>
        <v>26391</v>
      </c>
      <c r="L2048" s="43"/>
      <c r="M2048" s="140"/>
      <c r="O2048" s="113"/>
    </row>
    <row r="2049" spans="1:53" x14ac:dyDescent="0.25">
      <c r="A2049" s="29" t="s">
        <v>3430</v>
      </c>
      <c r="B2049" s="28" t="s">
        <v>3431</v>
      </c>
      <c r="C2049" s="1">
        <v>63785</v>
      </c>
      <c r="D2049" s="48" t="s">
        <v>743</v>
      </c>
      <c r="E2049" s="43">
        <f t="shared" si="132"/>
        <v>59532</v>
      </c>
      <c r="F2049" s="33">
        <f t="shared" si="131"/>
        <v>42523</v>
      </c>
      <c r="G2049" s="43"/>
      <c r="H2049" s="33">
        <v>52729</v>
      </c>
      <c r="I2049" s="35">
        <v>15</v>
      </c>
      <c r="J2049" s="33">
        <v>63785</v>
      </c>
      <c r="K2049" s="43">
        <f t="shared" si="135"/>
        <v>42523</v>
      </c>
      <c r="L2049" s="43"/>
      <c r="M2049" s="140"/>
      <c r="O2049" s="113"/>
    </row>
    <row r="2050" spans="1:53" x14ac:dyDescent="0.25">
      <c r="A2050" s="29" t="s">
        <v>3432</v>
      </c>
      <c r="B2050" s="28" t="s">
        <v>3433</v>
      </c>
      <c r="C2050" s="1">
        <v>15658</v>
      </c>
      <c r="D2050" s="48" t="s">
        <v>743</v>
      </c>
      <c r="E2050" s="43">
        <f t="shared" si="132"/>
        <v>14615</v>
      </c>
      <c r="F2050" s="33">
        <f t="shared" si="131"/>
        <v>10439</v>
      </c>
      <c r="G2050" s="43"/>
      <c r="H2050" s="33">
        <v>12944</v>
      </c>
      <c r="I2050" s="35">
        <v>2</v>
      </c>
      <c r="J2050" s="33">
        <v>15658</v>
      </c>
      <c r="K2050" s="43">
        <f t="shared" si="135"/>
        <v>10439</v>
      </c>
      <c r="L2050" s="43"/>
      <c r="M2050" s="140"/>
      <c r="O2050" s="113"/>
    </row>
    <row r="2051" spans="1:53" x14ac:dyDescent="0.25">
      <c r="A2051" s="29" t="s">
        <v>3434</v>
      </c>
      <c r="B2051" s="28" t="s">
        <v>3435</v>
      </c>
      <c r="C2051" s="1">
        <v>16001</v>
      </c>
      <c r="D2051" s="48" t="s">
        <v>743</v>
      </c>
      <c r="E2051" s="43">
        <f t="shared" si="132"/>
        <v>14935</v>
      </c>
      <c r="F2051" s="33">
        <f t="shared" si="131"/>
        <v>10668</v>
      </c>
      <c r="G2051" s="43"/>
      <c r="H2051" s="33">
        <v>13228</v>
      </c>
      <c r="I2051" s="35">
        <v>3.5</v>
      </c>
      <c r="J2051" s="33">
        <v>16002</v>
      </c>
      <c r="K2051" s="43">
        <f t="shared" si="135"/>
        <v>10668</v>
      </c>
      <c r="L2051" s="43"/>
      <c r="M2051" s="140"/>
      <c r="O2051" s="113"/>
    </row>
    <row r="2052" spans="1:53" x14ac:dyDescent="0.25">
      <c r="A2052" s="29" t="s">
        <v>3436</v>
      </c>
      <c r="B2052" s="28" t="s">
        <v>3437</v>
      </c>
      <c r="C2052" s="1">
        <v>17894</v>
      </c>
      <c r="D2052" s="48" t="s">
        <v>743</v>
      </c>
      <c r="E2052" s="43">
        <f t="shared" si="132"/>
        <v>16702</v>
      </c>
      <c r="F2052" s="33">
        <f t="shared" si="131"/>
        <v>11930</v>
      </c>
      <c r="G2052" s="43"/>
      <c r="H2052" s="33">
        <v>14793</v>
      </c>
      <c r="I2052" s="35">
        <v>4.5</v>
      </c>
      <c r="J2052" s="33">
        <v>17895</v>
      </c>
      <c r="K2052" s="43">
        <f t="shared" si="135"/>
        <v>11930</v>
      </c>
      <c r="L2052" s="43"/>
      <c r="M2052" s="140"/>
      <c r="O2052" s="113"/>
    </row>
    <row r="2053" spans="1:53" x14ac:dyDescent="0.25">
      <c r="A2053" s="29" t="s">
        <v>3438</v>
      </c>
      <c r="B2053" s="28" t="s">
        <v>3439</v>
      </c>
      <c r="C2053" s="1">
        <v>21941</v>
      </c>
      <c r="D2053" s="48" t="s">
        <v>743</v>
      </c>
      <c r="E2053" s="43">
        <f t="shared" si="132"/>
        <v>20478</v>
      </c>
      <c r="F2053" s="33">
        <f t="shared" si="131"/>
        <v>14627</v>
      </c>
      <c r="G2053" s="43"/>
      <c r="H2053" s="33">
        <v>18138</v>
      </c>
      <c r="I2053" s="35">
        <v>5</v>
      </c>
      <c r="J2053" s="33">
        <v>21941</v>
      </c>
      <c r="K2053" s="43">
        <f t="shared" si="135"/>
        <v>14627</v>
      </c>
      <c r="L2053" s="43"/>
      <c r="M2053" s="140"/>
      <c r="O2053" s="113"/>
    </row>
    <row r="2054" spans="1:53" ht="15.75" customHeight="1" x14ac:dyDescent="0.25">
      <c r="A2054" s="29" t="s">
        <v>3440</v>
      </c>
      <c r="B2054" s="28" t="s">
        <v>3441</v>
      </c>
      <c r="C2054" s="1">
        <v>26206</v>
      </c>
      <c r="D2054" s="48" t="s">
        <v>743</v>
      </c>
      <c r="E2054" s="43">
        <f t="shared" si="132"/>
        <v>24459</v>
      </c>
      <c r="F2054" s="33">
        <f t="shared" si="131"/>
        <v>17471</v>
      </c>
      <c r="G2054" s="43"/>
      <c r="H2054" s="33">
        <v>21664</v>
      </c>
      <c r="I2054" s="35">
        <v>6.5</v>
      </c>
      <c r="J2054" s="33">
        <v>26206</v>
      </c>
      <c r="K2054" s="43">
        <f t="shared" si="135"/>
        <v>17471</v>
      </c>
      <c r="L2054" s="43"/>
      <c r="M2054" s="140"/>
      <c r="O2054" s="113"/>
    </row>
    <row r="2055" spans="1:53" x14ac:dyDescent="0.25">
      <c r="A2055" s="29" t="s">
        <v>3442</v>
      </c>
      <c r="B2055" s="28" t="s">
        <v>3443</v>
      </c>
      <c r="C2055" s="1">
        <v>12108</v>
      </c>
      <c r="D2055" s="48" t="s">
        <v>743</v>
      </c>
      <c r="E2055" s="43">
        <f t="shared" si="132"/>
        <v>11302</v>
      </c>
      <c r="F2055" s="33">
        <f t="shared" si="131"/>
        <v>8073</v>
      </c>
      <c r="G2055" s="43"/>
      <c r="H2055" s="33">
        <v>10010</v>
      </c>
      <c r="I2055" s="35">
        <v>2</v>
      </c>
      <c r="J2055" s="33">
        <v>12109</v>
      </c>
      <c r="K2055" s="43">
        <f t="shared" si="135"/>
        <v>8073</v>
      </c>
      <c r="L2055" s="43"/>
      <c r="M2055" s="140"/>
      <c r="O2055" s="113"/>
    </row>
    <row r="2056" spans="1:53" x14ac:dyDescent="0.25">
      <c r="A2056" s="29" t="s">
        <v>3444</v>
      </c>
      <c r="B2056" s="28" t="s">
        <v>3445</v>
      </c>
      <c r="C2056" s="1">
        <v>12618</v>
      </c>
      <c r="D2056" s="48" t="s">
        <v>743</v>
      </c>
      <c r="E2056" s="43">
        <f t="shared" si="132"/>
        <v>11777</v>
      </c>
      <c r="F2056" s="33">
        <f t="shared" si="131"/>
        <v>8412</v>
      </c>
      <c r="G2056" s="43"/>
      <c r="H2056" s="33">
        <v>10431</v>
      </c>
      <c r="I2056" s="35">
        <v>2.7</v>
      </c>
      <c r="J2056" s="33">
        <v>12618</v>
      </c>
      <c r="K2056" s="43">
        <f t="shared" si="135"/>
        <v>8412</v>
      </c>
      <c r="L2056" s="43"/>
      <c r="M2056" s="140"/>
      <c r="O2056" s="113"/>
    </row>
    <row r="2057" spans="1:53" x14ac:dyDescent="0.25">
      <c r="A2057" s="29" t="s">
        <v>3446</v>
      </c>
      <c r="B2057" s="28" t="s">
        <v>3447</v>
      </c>
      <c r="C2057" s="1">
        <v>13203</v>
      </c>
      <c r="D2057" s="48" t="s">
        <v>743</v>
      </c>
      <c r="E2057" s="43">
        <f t="shared" si="132"/>
        <v>12323</v>
      </c>
      <c r="F2057" s="33">
        <f t="shared" ref="F2057:F2120" si="136">IF(K2057=0,"",K2057)</f>
        <v>8802</v>
      </c>
      <c r="G2057" s="43"/>
      <c r="H2057" s="33">
        <v>10915</v>
      </c>
      <c r="I2057" s="35">
        <v>3.5</v>
      </c>
      <c r="J2057" s="33">
        <v>13204</v>
      </c>
      <c r="K2057" s="43">
        <f t="shared" si="135"/>
        <v>8802</v>
      </c>
      <c r="L2057" s="43"/>
      <c r="M2057" s="140"/>
      <c r="O2057" s="113"/>
    </row>
    <row r="2058" spans="1:53" ht="15.75" thickBot="1" x14ac:dyDescent="0.3">
      <c r="A2058" s="29" t="s">
        <v>159</v>
      </c>
      <c r="B2058" s="84"/>
      <c r="E2058" s="43" t="str">
        <f t="shared" ref="E2058:E2121" si="137">IF(K2058&lt;=0,"",K2058*E$2)</f>
        <v/>
      </c>
      <c r="F2058" s="33" t="str">
        <f t="shared" si="136"/>
        <v/>
      </c>
      <c r="G2058" s="43"/>
      <c r="H2058" s="60"/>
      <c r="J2058" s="114" t="s">
        <v>159</v>
      </c>
      <c r="K2058" s="43"/>
      <c r="L2058" s="43"/>
      <c r="M2058" s="140"/>
      <c r="O2058" s="113"/>
    </row>
    <row r="2059" spans="1:53" x14ac:dyDescent="0.25">
      <c r="A2059" s="29" t="s">
        <v>159</v>
      </c>
      <c r="B2059" s="64" t="s">
        <v>3448</v>
      </c>
      <c r="E2059" s="43" t="str">
        <f t="shared" si="137"/>
        <v/>
      </c>
      <c r="F2059" s="33" t="str">
        <f t="shared" si="136"/>
        <v/>
      </c>
      <c r="G2059" s="43"/>
      <c r="J2059" s="114" t="s">
        <v>159</v>
      </c>
      <c r="K2059" s="43"/>
      <c r="L2059" s="43"/>
      <c r="M2059" s="140"/>
      <c r="O2059" s="113"/>
    </row>
    <row r="2060" spans="1:53" x14ac:dyDescent="0.25">
      <c r="A2060" s="29" t="s">
        <v>159</v>
      </c>
      <c r="B2060" s="37" t="s">
        <v>3449</v>
      </c>
      <c r="D2060" s="31" t="s">
        <v>3417</v>
      </c>
      <c r="E2060" s="43" t="str">
        <f t="shared" si="137"/>
        <v/>
      </c>
      <c r="F2060" s="33" t="str">
        <f t="shared" si="136"/>
        <v/>
      </c>
      <c r="G2060" s="43"/>
      <c r="H2060" s="82" t="s">
        <v>3450</v>
      </c>
      <c r="J2060" s="114" t="s">
        <v>159</v>
      </c>
      <c r="K2060" s="43"/>
      <c r="L2060" s="43"/>
      <c r="M2060" s="140"/>
      <c r="O2060" s="113"/>
      <c r="Q2060" s="42"/>
      <c r="R2060" s="42"/>
      <c r="S2060" s="42"/>
      <c r="T2060" s="42"/>
      <c r="U2060" s="42"/>
      <c r="V2060" s="42"/>
      <c r="W2060" s="42"/>
      <c r="X2060" s="42"/>
      <c r="Y2060" s="42"/>
      <c r="Z2060" s="42"/>
      <c r="AA2060" s="42"/>
      <c r="AB2060" s="42"/>
      <c r="AC2060" s="42"/>
      <c r="AD2060" s="42"/>
      <c r="AE2060" s="42"/>
      <c r="AF2060" s="42"/>
      <c r="AG2060" s="42"/>
      <c r="AH2060" s="42"/>
      <c r="AI2060" s="42"/>
      <c r="AJ2060" s="42"/>
      <c r="AK2060" s="42"/>
      <c r="AL2060" s="42"/>
      <c r="AM2060" s="42"/>
      <c r="AN2060" s="42"/>
      <c r="AO2060" s="42"/>
      <c r="AP2060" s="42"/>
      <c r="AQ2060" s="42"/>
      <c r="AR2060" s="42"/>
      <c r="AS2060" s="42"/>
      <c r="AT2060" s="42"/>
      <c r="AU2060" s="42"/>
      <c r="AV2060" s="42"/>
      <c r="AW2060" s="42"/>
      <c r="AX2060" s="42"/>
      <c r="AY2060" s="42"/>
      <c r="AZ2060" s="42"/>
      <c r="BA2060" s="42"/>
    </row>
    <row r="2061" spans="1:53" s="42" customFormat="1" x14ac:dyDescent="0.25">
      <c r="A2061" s="23" t="s">
        <v>159</v>
      </c>
      <c r="B2061" s="37" t="s">
        <v>3451</v>
      </c>
      <c r="C2061" s="115"/>
      <c r="D2061" s="31" t="s">
        <v>3452</v>
      </c>
      <c r="E2061" s="43" t="str">
        <f t="shared" si="137"/>
        <v/>
      </c>
      <c r="F2061" s="33" t="str">
        <f t="shared" si="136"/>
        <v/>
      </c>
      <c r="G2061" s="43"/>
      <c r="H2061" s="82" t="s">
        <v>3453</v>
      </c>
      <c r="I2061" s="41" t="s">
        <v>69</v>
      </c>
      <c r="J2061" s="40" t="s">
        <v>159</v>
      </c>
      <c r="K2061" s="43"/>
      <c r="L2061" s="43"/>
      <c r="M2061" s="140"/>
      <c r="N2061" s="113"/>
      <c r="O2061" s="113"/>
    </row>
    <row r="2062" spans="1:53" s="42" customFormat="1" x14ac:dyDescent="0.25">
      <c r="A2062" s="23" t="s">
        <v>159</v>
      </c>
      <c r="B2062" s="37" t="s">
        <v>3454</v>
      </c>
      <c r="C2062" s="115"/>
      <c r="D2062" s="31" t="s">
        <v>3424</v>
      </c>
      <c r="E2062" s="43" t="str">
        <f t="shared" si="137"/>
        <v/>
      </c>
      <c r="F2062" s="33" t="str">
        <f t="shared" si="136"/>
        <v/>
      </c>
      <c r="G2062" s="43"/>
      <c r="H2062" s="45" t="s">
        <v>3455</v>
      </c>
      <c r="I2062" s="41"/>
      <c r="J2062" s="40" t="s">
        <v>159</v>
      </c>
      <c r="K2062" s="43"/>
      <c r="L2062" s="43"/>
      <c r="M2062" s="140"/>
      <c r="N2062" s="113"/>
      <c r="O2062" s="113"/>
      <c r="Q2062" s="24"/>
      <c r="R2062" s="24"/>
      <c r="S2062" s="24"/>
      <c r="T2062" s="24"/>
      <c r="U2062" s="24"/>
      <c r="V2062" s="24"/>
      <c r="W2062" s="24"/>
      <c r="X2062" s="24"/>
      <c r="Y2062" s="24"/>
      <c r="Z2062" s="24"/>
      <c r="AA2062" s="24"/>
      <c r="AB2062" s="24"/>
      <c r="AC2062" s="24"/>
      <c r="AD2062" s="24"/>
      <c r="AE2062" s="24"/>
      <c r="AF2062" s="24"/>
      <c r="AG2062" s="24"/>
      <c r="AH2062" s="24"/>
      <c r="AI2062" s="24"/>
      <c r="AJ2062" s="24"/>
      <c r="AK2062" s="24"/>
      <c r="AL2062" s="24"/>
      <c r="AM2062" s="24"/>
      <c r="AN2062" s="24"/>
      <c r="AO2062" s="24"/>
      <c r="AP2062" s="24"/>
      <c r="AQ2062" s="24"/>
      <c r="AR2062" s="24"/>
      <c r="AS2062" s="24"/>
      <c r="AT2062" s="24"/>
      <c r="AU2062" s="24"/>
      <c r="AV2062" s="24"/>
      <c r="AW2062" s="24"/>
      <c r="AX2062" s="24"/>
      <c r="AY2062" s="24"/>
      <c r="AZ2062" s="24"/>
      <c r="BA2062" s="24"/>
    </row>
    <row r="2063" spans="1:53" x14ac:dyDescent="0.25">
      <c r="A2063" s="29" t="s">
        <v>159</v>
      </c>
      <c r="B2063" s="37" t="s">
        <v>3456</v>
      </c>
      <c r="D2063" s="31"/>
      <c r="E2063" s="43" t="str">
        <f t="shared" si="137"/>
        <v/>
      </c>
      <c r="F2063" s="33" t="str">
        <f t="shared" si="136"/>
        <v/>
      </c>
      <c r="G2063" s="43"/>
      <c r="H2063" s="55" t="s">
        <v>241</v>
      </c>
      <c r="I2063" s="35" t="s">
        <v>242</v>
      </c>
      <c r="J2063" s="114" t="s">
        <v>159</v>
      </c>
      <c r="K2063" s="43"/>
      <c r="L2063" s="43"/>
      <c r="M2063" s="140"/>
      <c r="O2063" s="113"/>
    </row>
    <row r="2064" spans="1:53" ht="15.75" thickBot="1" x14ac:dyDescent="0.3">
      <c r="A2064" s="23" t="s">
        <v>73</v>
      </c>
      <c r="B2064" s="67" t="s">
        <v>69</v>
      </c>
      <c r="D2064" s="31" t="s">
        <v>243</v>
      </c>
      <c r="E2064" s="43" t="str">
        <f t="shared" si="137"/>
        <v/>
      </c>
      <c r="F2064" s="33" t="str">
        <f t="shared" si="136"/>
        <v/>
      </c>
      <c r="G2064" s="43"/>
      <c r="H2064" s="55" t="s">
        <v>244</v>
      </c>
      <c r="I2064" s="35" t="s">
        <v>245</v>
      </c>
      <c r="J2064" s="114" t="s">
        <v>159</v>
      </c>
      <c r="K2064" s="43"/>
      <c r="L2064" s="43"/>
      <c r="M2064" s="140"/>
      <c r="O2064" s="113"/>
    </row>
    <row r="2065" spans="1:53" ht="15.95" customHeight="1" x14ac:dyDescent="0.25">
      <c r="A2065" s="29" t="s">
        <v>3457</v>
      </c>
      <c r="B2065" s="28" t="s">
        <v>3458</v>
      </c>
      <c r="C2065" s="1">
        <v>125691</v>
      </c>
      <c r="D2065" s="48" t="s">
        <v>743</v>
      </c>
      <c r="E2065" s="43">
        <f t="shared" si="137"/>
        <v>117312</v>
      </c>
      <c r="F2065" s="33">
        <f t="shared" si="136"/>
        <v>83794</v>
      </c>
      <c r="G2065" s="43"/>
      <c r="H2065" s="33">
        <v>103905</v>
      </c>
      <c r="I2065" s="35">
        <v>36</v>
      </c>
      <c r="J2065" s="33">
        <v>125692</v>
      </c>
      <c r="K2065" s="43">
        <f>H2065/1.24</f>
        <v>83794</v>
      </c>
      <c r="L2065" s="43"/>
      <c r="M2065" s="140"/>
      <c r="O2065" s="113"/>
    </row>
    <row r="2066" spans="1:53" ht="15.95" customHeight="1" x14ac:dyDescent="0.25">
      <c r="A2066" s="29" t="s">
        <v>3459</v>
      </c>
      <c r="B2066" s="28" t="s">
        <v>3460</v>
      </c>
      <c r="C2066" s="1">
        <v>99463</v>
      </c>
      <c r="D2066" s="48" t="s">
        <v>743</v>
      </c>
      <c r="E2066" s="43">
        <f t="shared" si="137"/>
        <v>92833</v>
      </c>
      <c r="F2066" s="33">
        <f t="shared" si="136"/>
        <v>66309</v>
      </c>
      <c r="G2066" s="43"/>
      <c r="H2066" s="33">
        <v>82223</v>
      </c>
      <c r="I2066" s="35">
        <v>22.4</v>
      </c>
      <c r="J2066" s="33">
        <v>99463</v>
      </c>
      <c r="K2066" s="43">
        <f>H2066/1.24</f>
        <v>66309</v>
      </c>
      <c r="L2066" s="43"/>
      <c r="M2066" s="140"/>
      <c r="O2066" s="113"/>
    </row>
    <row r="2067" spans="1:53" ht="15.95" customHeight="1" thickBot="1" x14ac:dyDescent="0.3">
      <c r="A2067" s="29" t="s">
        <v>3461</v>
      </c>
      <c r="B2067" s="28" t="s">
        <v>3462</v>
      </c>
      <c r="C2067" s="1">
        <v>108234</v>
      </c>
      <c r="D2067" s="48" t="s">
        <v>743</v>
      </c>
      <c r="E2067" s="43">
        <f t="shared" si="137"/>
        <v>101018</v>
      </c>
      <c r="F2067" s="33">
        <f t="shared" si="136"/>
        <v>72156</v>
      </c>
      <c r="G2067" s="43"/>
      <c r="H2067" s="33">
        <v>89474</v>
      </c>
      <c r="I2067" s="35">
        <v>32</v>
      </c>
      <c r="J2067" s="33">
        <v>108235</v>
      </c>
      <c r="K2067" s="43">
        <f>H2067/1.24</f>
        <v>72156</v>
      </c>
      <c r="L2067" s="43"/>
      <c r="M2067" s="140"/>
      <c r="O2067" s="113"/>
    </row>
    <row r="2068" spans="1:53" x14ac:dyDescent="0.25">
      <c r="A2068" s="29" t="s">
        <v>159</v>
      </c>
      <c r="B2068" s="85" t="s">
        <v>3463</v>
      </c>
      <c r="D2068" s="31" t="s">
        <v>3464</v>
      </c>
      <c r="E2068" s="43" t="str">
        <f t="shared" si="137"/>
        <v/>
      </c>
      <c r="F2068" s="33" t="str">
        <f t="shared" si="136"/>
        <v/>
      </c>
      <c r="G2068" s="43"/>
      <c r="H2068" s="61" t="s">
        <v>3450</v>
      </c>
      <c r="J2068" s="114" t="s">
        <v>159</v>
      </c>
      <c r="K2068" s="43"/>
      <c r="L2068" s="43"/>
      <c r="M2068" s="140"/>
      <c r="O2068" s="113"/>
    </row>
    <row r="2069" spans="1:53" x14ac:dyDescent="0.25">
      <c r="A2069" s="29" t="s">
        <v>159</v>
      </c>
      <c r="B2069" s="37" t="s">
        <v>3465</v>
      </c>
      <c r="D2069" s="31" t="s">
        <v>3452</v>
      </c>
      <c r="E2069" s="43" t="str">
        <f t="shared" si="137"/>
        <v/>
      </c>
      <c r="F2069" s="33" t="str">
        <f t="shared" si="136"/>
        <v/>
      </c>
      <c r="G2069" s="43"/>
      <c r="H2069" s="86" t="s">
        <v>3453</v>
      </c>
      <c r="I2069" s="35" t="s">
        <v>69</v>
      </c>
      <c r="J2069" s="114" t="s">
        <v>159</v>
      </c>
      <c r="K2069" s="43"/>
      <c r="L2069" s="43"/>
      <c r="M2069" s="140"/>
      <c r="O2069" s="113"/>
      <c r="Q2069" s="42"/>
      <c r="R2069" s="42"/>
      <c r="S2069" s="42"/>
      <c r="T2069" s="42"/>
      <c r="U2069" s="42"/>
      <c r="V2069" s="42"/>
      <c r="W2069" s="42"/>
      <c r="X2069" s="42"/>
      <c r="Y2069" s="42"/>
      <c r="Z2069" s="42"/>
      <c r="AA2069" s="42"/>
      <c r="AB2069" s="42"/>
      <c r="AC2069" s="42"/>
      <c r="AD2069" s="42"/>
      <c r="AE2069" s="42"/>
      <c r="AF2069" s="42"/>
      <c r="AG2069" s="42"/>
      <c r="AH2069" s="42"/>
      <c r="AI2069" s="42"/>
      <c r="AJ2069" s="42"/>
      <c r="AK2069" s="42"/>
      <c r="AL2069" s="42"/>
      <c r="AM2069" s="42"/>
      <c r="AN2069" s="42"/>
      <c r="AO2069" s="42"/>
      <c r="AP2069" s="42"/>
      <c r="AQ2069" s="42"/>
      <c r="AR2069" s="42"/>
      <c r="AS2069" s="42"/>
      <c r="AT2069" s="42"/>
      <c r="AU2069" s="42"/>
      <c r="AV2069" s="42"/>
      <c r="AW2069" s="42"/>
      <c r="AX2069" s="42"/>
      <c r="AY2069" s="42"/>
      <c r="AZ2069" s="42"/>
      <c r="BA2069" s="42"/>
    </row>
    <row r="2070" spans="1:53" s="42" customFormat="1" x14ac:dyDescent="0.25">
      <c r="A2070" s="23" t="s">
        <v>159</v>
      </c>
      <c r="B2070" s="37" t="s">
        <v>3451</v>
      </c>
      <c r="C2070" s="115"/>
      <c r="D2070" s="31" t="s">
        <v>69</v>
      </c>
      <c r="E2070" s="43" t="str">
        <f t="shared" si="137"/>
        <v/>
      </c>
      <c r="F2070" s="33" t="str">
        <f t="shared" si="136"/>
        <v/>
      </c>
      <c r="G2070" s="43"/>
      <c r="H2070" s="35" t="s">
        <v>69</v>
      </c>
      <c r="I2070" s="41"/>
      <c r="J2070" s="40" t="s">
        <v>159</v>
      </c>
      <c r="K2070" s="43"/>
      <c r="L2070" s="43"/>
      <c r="M2070" s="140"/>
      <c r="N2070" s="113"/>
      <c r="O2070" s="113"/>
    </row>
    <row r="2071" spans="1:53" s="42" customFormat="1" x14ac:dyDescent="0.25">
      <c r="A2071" s="23" t="s">
        <v>159</v>
      </c>
      <c r="B2071" s="37" t="s">
        <v>3454</v>
      </c>
      <c r="C2071" s="115"/>
      <c r="D2071" s="31" t="s">
        <v>3424</v>
      </c>
      <c r="E2071" s="43" t="str">
        <f t="shared" si="137"/>
        <v/>
      </c>
      <c r="F2071" s="33" t="str">
        <f t="shared" si="136"/>
        <v/>
      </c>
      <c r="G2071" s="43"/>
      <c r="H2071" s="35" t="s">
        <v>3455</v>
      </c>
      <c r="I2071" s="41"/>
      <c r="J2071" s="40" t="s">
        <v>159</v>
      </c>
      <c r="K2071" s="43"/>
      <c r="L2071" s="43"/>
      <c r="M2071" s="140"/>
      <c r="N2071" s="113"/>
      <c r="O2071" s="113"/>
      <c r="Q2071" s="24"/>
      <c r="R2071" s="24"/>
      <c r="S2071" s="24"/>
      <c r="T2071" s="24"/>
      <c r="U2071" s="24"/>
      <c r="V2071" s="24"/>
      <c r="W2071" s="24"/>
      <c r="X2071" s="24"/>
      <c r="Y2071" s="24"/>
      <c r="Z2071" s="24"/>
      <c r="AA2071" s="24"/>
      <c r="AB2071" s="24"/>
      <c r="AC2071" s="24"/>
      <c r="AD2071" s="24"/>
      <c r="AE2071" s="24"/>
      <c r="AF2071" s="24"/>
      <c r="AG2071" s="24"/>
      <c r="AH2071" s="24"/>
      <c r="AI2071" s="24"/>
      <c r="AJ2071" s="24"/>
      <c r="AK2071" s="24"/>
      <c r="AL2071" s="24"/>
      <c r="AM2071" s="24"/>
      <c r="AN2071" s="24"/>
      <c r="AO2071" s="24"/>
      <c r="AP2071" s="24"/>
      <c r="AQ2071" s="24"/>
      <c r="AR2071" s="24"/>
      <c r="AS2071" s="24"/>
      <c r="AT2071" s="24"/>
      <c r="AU2071" s="24"/>
      <c r="AV2071" s="24"/>
      <c r="AW2071" s="24"/>
      <c r="AX2071" s="24"/>
      <c r="AY2071" s="24"/>
      <c r="AZ2071" s="24"/>
      <c r="BA2071" s="24"/>
    </row>
    <row r="2072" spans="1:53" x14ac:dyDescent="0.25">
      <c r="A2072" s="29" t="s">
        <v>159</v>
      </c>
      <c r="B2072" s="37" t="s">
        <v>3466</v>
      </c>
      <c r="D2072" s="31"/>
      <c r="E2072" s="43" t="str">
        <f t="shared" si="137"/>
        <v/>
      </c>
      <c r="F2072" s="33" t="str">
        <f t="shared" si="136"/>
        <v/>
      </c>
      <c r="G2072" s="43"/>
      <c r="H2072" s="55" t="s">
        <v>241</v>
      </c>
      <c r="I2072" s="35" t="s">
        <v>242</v>
      </c>
      <c r="J2072" s="114" t="s">
        <v>159</v>
      </c>
      <c r="K2072" s="43"/>
      <c r="L2072" s="43"/>
      <c r="M2072" s="140"/>
      <c r="O2072" s="113"/>
    </row>
    <row r="2073" spans="1:53" ht="15.75" thickBot="1" x14ac:dyDescent="0.3">
      <c r="A2073" s="23" t="s">
        <v>73</v>
      </c>
      <c r="B2073" s="67" t="s">
        <v>69</v>
      </c>
      <c r="D2073" s="31" t="s">
        <v>243</v>
      </c>
      <c r="E2073" s="43" t="str">
        <f t="shared" si="137"/>
        <v/>
      </c>
      <c r="F2073" s="33" t="str">
        <f t="shared" si="136"/>
        <v/>
      </c>
      <c r="G2073" s="43"/>
      <c r="H2073" s="55" t="s">
        <v>244</v>
      </c>
      <c r="I2073" s="35" t="s">
        <v>245</v>
      </c>
      <c r="J2073" s="114" t="s">
        <v>159</v>
      </c>
      <c r="K2073" s="43"/>
      <c r="L2073" s="43"/>
      <c r="M2073" s="140"/>
      <c r="O2073" s="113"/>
    </row>
    <row r="2074" spans="1:53" x14ac:dyDescent="0.25">
      <c r="A2074" s="29" t="s">
        <v>3467</v>
      </c>
      <c r="B2074" s="28" t="s">
        <v>3468</v>
      </c>
      <c r="C2074" s="1">
        <v>34970</v>
      </c>
      <c r="D2074" s="48" t="s">
        <v>743</v>
      </c>
      <c r="E2074" s="43">
        <f t="shared" si="137"/>
        <v>32640</v>
      </c>
      <c r="F2074" s="33">
        <f t="shared" si="136"/>
        <v>23314</v>
      </c>
      <c r="G2074" s="43"/>
      <c r="H2074" s="33">
        <v>28909</v>
      </c>
      <c r="I2074" s="35">
        <v>9.5</v>
      </c>
      <c r="J2074" s="33">
        <v>34971</v>
      </c>
      <c r="K2074" s="43">
        <f t="shared" ref="K2074:K2080" si="138">H2074/1.24</f>
        <v>23314</v>
      </c>
      <c r="L2074" s="43"/>
      <c r="M2074" s="140"/>
      <c r="O2074" s="113"/>
    </row>
    <row r="2075" spans="1:53" x14ac:dyDescent="0.25">
      <c r="A2075" s="29" t="s">
        <v>3469</v>
      </c>
      <c r="B2075" s="28" t="s">
        <v>3470</v>
      </c>
      <c r="C2075" s="1">
        <v>47304</v>
      </c>
      <c r="D2075" s="48" t="s">
        <v>743</v>
      </c>
      <c r="E2075" s="43">
        <f t="shared" si="137"/>
        <v>44150</v>
      </c>
      <c r="F2075" s="33">
        <f t="shared" si="136"/>
        <v>31536</v>
      </c>
      <c r="G2075" s="43"/>
      <c r="H2075" s="33">
        <v>39105</v>
      </c>
      <c r="I2075" s="35">
        <v>12.9</v>
      </c>
      <c r="J2075" s="33">
        <v>47304</v>
      </c>
      <c r="K2075" s="43">
        <f t="shared" si="138"/>
        <v>31536</v>
      </c>
      <c r="L2075" s="43"/>
      <c r="M2075" s="140"/>
      <c r="O2075" s="113"/>
    </row>
    <row r="2076" spans="1:53" x14ac:dyDescent="0.25">
      <c r="A2076" s="29" t="s">
        <v>3471</v>
      </c>
      <c r="B2076" s="28" t="s">
        <v>3472</v>
      </c>
      <c r="C2076" s="1">
        <v>70200</v>
      </c>
      <c r="D2076" s="48" t="s">
        <v>743</v>
      </c>
      <c r="E2076" s="43">
        <f t="shared" si="137"/>
        <v>65520</v>
      </c>
      <c r="F2076" s="33">
        <f t="shared" si="136"/>
        <v>46800</v>
      </c>
      <c r="G2076" s="43"/>
      <c r="H2076" s="33">
        <v>58032</v>
      </c>
      <c r="I2076" s="35">
        <v>18</v>
      </c>
      <c r="J2076" s="33">
        <v>70200</v>
      </c>
      <c r="K2076" s="43">
        <f t="shared" si="138"/>
        <v>46800</v>
      </c>
      <c r="L2076" s="43"/>
      <c r="M2076" s="140"/>
      <c r="O2076" s="113"/>
    </row>
    <row r="2077" spans="1:53" x14ac:dyDescent="0.25">
      <c r="A2077" s="29" t="s">
        <v>3473</v>
      </c>
      <c r="B2077" s="28" t="s">
        <v>3474</v>
      </c>
      <c r="C2077" s="1">
        <v>69287</v>
      </c>
      <c r="D2077" s="48" t="s">
        <v>743</v>
      </c>
      <c r="E2077" s="43">
        <f t="shared" si="137"/>
        <v>64669</v>
      </c>
      <c r="F2077" s="33">
        <f t="shared" si="136"/>
        <v>46192</v>
      </c>
      <c r="G2077" s="43"/>
      <c r="H2077" s="33">
        <v>57278</v>
      </c>
      <c r="I2077" s="35">
        <v>24.5</v>
      </c>
      <c r="J2077" s="33">
        <v>69288</v>
      </c>
      <c r="K2077" s="43">
        <f t="shared" si="138"/>
        <v>46192</v>
      </c>
      <c r="L2077" s="43"/>
      <c r="M2077" s="140"/>
      <c r="O2077" s="113"/>
    </row>
    <row r="2078" spans="1:53" x14ac:dyDescent="0.25">
      <c r="A2078" s="29" t="s">
        <v>3475</v>
      </c>
      <c r="B2078" s="28" t="s">
        <v>3476</v>
      </c>
      <c r="C2078" s="1">
        <v>102591</v>
      </c>
      <c r="D2078" s="48" t="s">
        <v>743</v>
      </c>
      <c r="E2078" s="43">
        <f t="shared" si="137"/>
        <v>95752</v>
      </c>
      <c r="F2078" s="33">
        <f t="shared" si="136"/>
        <v>68394</v>
      </c>
      <c r="G2078" s="43"/>
      <c r="H2078" s="33">
        <v>84809</v>
      </c>
      <c r="I2078" s="35">
        <v>36</v>
      </c>
      <c r="J2078" s="33">
        <v>102592</v>
      </c>
      <c r="K2078" s="43">
        <f t="shared" si="138"/>
        <v>68394</v>
      </c>
      <c r="L2078" s="43"/>
      <c r="M2078" s="140"/>
      <c r="O2078" s="113"/>
    </row>
    <row r="2079" spans="1:53" x14ac:dyDescent="0.25">
      <c r="A2079" s="29" t="s">
        <v>3477</v>
      </c>
      <c r="B2079" s="28" t="s">
        <v>3478</v>
      </c>
      <c r="C2079" s="1">
        <v>32295</v>
      </c>
      <c r="D2079" s="48" t="s">
        <v>743</v>
      </c>
      <c r="E2079" s="43">
        <f t="shared" si="137"/>
        <v>30143</v>
      </c>
      <c r="F2079" s="33">
        <f t="shared" si="136"/>
        <v>21531</v>
      </c>
      <c r="G2079" s="43"/>
      <c r="H2079" s="33">
        <v>26698</v>
      </c>
      <c r="I2079" s="35">
        <v>12</v>
      </c>
      <c r="J2079" s="33">
        <v>32296</v>
      </c>
      <c r="K2079" s="43">
        <f t="shared" si="138"/>
        <v>21531</v>
      </c>
      <c r="L2079" s="43"/>
      <c r="M2079" s="140"/>
      <c r="O2079" s="113"/>
    </row>
    <row r="2080" spans="1:53" x14ac:dyDescent="0.25">
      <c r="A2080" s="29" t="s">
        <v>3479</v>
      </c>
      <c r="B2080" s="28" t="s">
        <v>3480</v>
      </c>
      <c r="C2080" s="1">
        <v>69435</v>
      </c>
      <c r="D2080" s="48" t="s">
        <v>743</v>
      </c>
      <c r="E2080" s="43">
        <f t="shared" si="137"/>
        <v>64806</v>
      </c>
      <c r="F2080" s="33">
        <f t="shared" si="136"/>
        <v>46290</v>
      </c>
      <c r="G2080" s="43"/>
      <c r="H2080" s="33">
        <v>57400</v>
      </c>
      <c r="I2080" s="35">
        <v>17</v>
      </c>
      <c r="J2080" s="33">
        <v>69435</v>
      </c>
      <c r="K2080" s="43">
        <f t="shared" si="138"/>
        <v>46290</v>
      </c>
      <c r="L2080" s="43"/>
      <c r="M2080" s="140"/>
      <c r="O2080" s="113"/>
    </row>
    <row r="2081" spans="1:53" ht="15.75" thickBot="1" x14ac:dyDescent="0.3">
      <c r="A2081" s="29" t="s">
        <v>159</v>
      </c>
      <c r="B2081" s="84"/>
      <c r="E2081" s="43" t="str">
        <f t="shared" si="137"/>
        <v/>
      </c>
      <c r="F2081" s="33" t="str">
        <f t="shared" si="136"/>
        <v/>
      </c>
      <c r="G2081" s="43"/>
      <c r="H2081" s="60"/>
      <c r="J2081" s="114" t="s">
        <v>159</v>
      </c>
      <c r="K2081" s="43"/>
      <c r="L2081" s="43"/>
      <c r="M2081" s="140"/>
      <c r="O2081" s="113"/>
    </row>
    <row r="2082" spans="1:53" x14ac:dyDescent="0.25">
      <c r="A2082" s="29" t="s">
        <v>159</v>
      </c>
      <c r="B2082" s="85" t="s">
        <v>3481</v>
      </c>
      <c r="E2082" s="43" t="str">
        <f t="shared" si="137"/>
        <v/>
      </c>
      <c r="F2082" s="33" t="str">
        <f t="shared" si="136"/>
        <v/>
      </c>
      <c r="G2082" s="43"/>
      <c r="J2082" s="114" t="s">
        <v>159</v>
      </c>
      <c r="K2082" s="43"/>
      <c r="L2082" s="43"/>
      <c r="M2082" s="140"/>
      <c r="O2082" s="113"/>
    </row>
    <row r="2083" spans="1:53" x14ac:dyDescent="0.25">
      <c r="A2083" s="29" t="s">
        <v>159</v>
      </c>
      <c r="B2083" s="37" t="s">
        <v>3465</v>
      </c>
      <c r="D2083" s="31" t="s">
        <v>3417</v>
      </c>
      <c r="E2083" s="43" t="str">
        <f t="shared" si="137"/>
        <v/>
      </c>
      <c r="F2083" s="33" t="str">
        <f t="shared" si="136"/>
        <v/>
      </c>
      <c r="G2083" s="43"/>
      <c r="H2083" s="86" t="s">
        <v>3450</v>
      </c>
      <c r="J2083" s="114" t="s">
        <v>159</v>
      </c>
      <c r="K2083" s="43"/>
      <c r="L2083" s="43"/>
      <c r="M2083" s="140"/>
      <c r="O2083" s="113"/>
      <c r="Q2083" s="42"/>
      <c r="R2083" s="42"/>
      <c r="S2083" s="42"/>
      <c r="T2083" s="42"/>
      <c r="U2083" s="42"/>
      <c r="V2083" s="42"/>
      <c r="W2083" s="42"/>
      <c r="X2083" s="42"/>
      <c r="Y2083" s="42"/>
      <c r="Z2083" s="42"/>
      <c r="AA2083" s="42"/>
      <c r="AB2083" s="42"/>
      <c r="AC2083" s="42"/>
      <c r="AD2083" s="42"/>
      <c r="AE2083" s="42"/>
      <c r="AF2083" s="42"/>
      <c r="AG2083" s="42"/>
      <c r="AH2083" s="42"/>
      <c r="AI2083" s="42"/>
      <c r="AJ2083" s="42"/>
      <c r="AK2083" s="42"/>
      <c r="AL2083" s="42"/>
      <c r="AM2083" s="42"/>
      <c r="AN2083" s="42"/>
      <c r="AO2083" s="42"/>
      <c r="AP2083" s="42"/>
      <c r="AQ2083" s="42"/>
      <c r="AR2083" s="42"/>
      <c r="AS2083" s="42"/>
      <c r="AT2083" s="42"/>
      <c r="AU2083" s="42"/>
      <c r="AV2083" s="42"/>
      <c r="AW2083" s="42"/>
      <c r="AX2083" s="42"/>
      <c r="AY2083" s="42"/>
      <c r="AZ2083" s="42"/>
      <c r="BA2083" s="42"/>
    </row>
    <row r="2084" spans="1:53" s="42" customFormat="1" x14ac:dyDescent="0.25">
      <c r="A2084" s="23" t="s">
        <v>159</v>
      </c>
      <c r="B2084" s="37" t="s">
        <v>3451</v>
      </c>
      <c r="C2084" s="115"/>
      <c r="D2084" s="31" t="s">
        <v>3452</v>
      </c>
      <c r="E2084" s="43" t="str">
        <f t="shared" si="137"/>
        <v/>
      </c>
      <c r="F2084" s="33" t="str">
        <f t="shared" si="136"/>
        <v/>
      </c>
      <c r="G2084" s="43"/>
      <c r="H2084" s="86" t="s">
        <v>3482</v>
      </c>
      <c r="I2084" s="41" t="s">
        <v>69</v>
      </c>
      <c r="J2084" s="40" t="s">
        <v>159</v>
      </c>
      <c r="K2084" s="43"/>
      <c r="L2084" s="43"/>
      <c r="M2084" s="140"/>
      <c r="N2084" s="113"/>
      <c r="O2084" s="113"/>
    </row>
    <row r="2085" spans="1:53" s="42" customFormat="1" x14ac:dyDescent="0.25">
      <c r="A2085" s="23" t="s">
        <v>159</v>
      </c>
      <c r="B2085" s="37" t="s">
        <v>69</v>
      </c>
      <c r="C2085" s="115"/>
      <c r="D2085" s="31" t="s">
        <v>3424</v>
      </c>
      <c r="E2085" s="43" t="str">
        <f t="shared" si="137"/>
        <v/>
      </c>
      <c r="F2085" s="33" t="str">
        <f t="shared" si="136"/>
        <v/>
      </c>
      <c r="G2085" s="43"/>
      <c r="H2085" s="35" t="s">
        <v>3425</v>
      </c>
      <c r="I2085" s="41"/>
      <c r="J2085" s="40" t="s">
        <v>159</v>
      </c>
      <c r="K2085" s="43"/>
      <c r="L2085" s="43"/>
      <c r="M2085" s="140"/>
      <c r="N2085" s="113"/>
      <c r="O2085" s="113"/>
      <c r="Q2085" s="24"/>
      <c r="R2085" s="24"/>
      <c r="S2085" s="24"/>
      <c r="T2085" s="24"/>
      <c r="U2085" s="24"/>
      <c r="V2085" s="24"/>
      <c r="W2085" s="24"/>
      <c r="X2085" s="24"/>
      <c r="Y2085" s="24"/>
      <c r="Z2085" s="24"/>
      <c r="AA2085" s="24"/>
      <c r="AB2085" s="24"/>
      <c r="AC2085" s="24"/>
      <c r="AD2085" s="24"/>
      <c r="AE2085" s="24"/>
      <c r="AF2085" s="24"/>
      <c r="AG2085" s="24"/>
      <c r="AH2085" s="24"/>
      <c r="AI2085" s="24"/>
      <c r="AJ2085" s="24"/>
      <c r="AK2085" s="24"/>
      <c r="AL2085" s="24"/>
      <c r="AM2085" s="24"/>
      <c r="AN2085" s="24"/>
      <c r="AO2085" s="24"/>
      <c r="AP2085" s="24"/>
      <c r="AQ2085" s="24"/>
      <c r="AR2085" s="24"/>
      <c r="AS2085" s="24"/>
      <c r="AT2085" s="24"/>
      <c r="AU2085" s="24"/>
      <c r="AV2085" s="24"/>
      <c r="AW2085" s="24"/>
      <c r="AX2085" s="24"/>
      <c r="AY2085" s="24"/>
      <c r="AZ2085" s="24"/>
      <c r="BA2085" s="24"/>
    </row>
    <row r="2086" spans="1:53" x14ac:dyDescent="0.25">
      <c r="A2086" s="29" t="s">
        <v>159</v>
      </c>
      <c r="B2086" s="37" t="s">
        <v>69</v>
      </c>
      <c r="D2086" s="31"/>
      <c r="E2086" s="43" t="str">
        <f t="shared" si="137"/>
        <v/>
      </c>
      <c r="F2086" s="33" t="str">
        <f t="shared" si="136"/>
        <v/>
      </c>
      <c r="G2086" s="43"/>
      <c r="H2086" s="55" t="s">
        <v>241</v>
      </c>
      <c r="I2086" s="35" t="s">
        <v>242</v>
      </c>
      <c r="J2086" s="114" t="s">
        <v>159</v>
      </c>
      <c r="K2086" s="43"/>
      <c r="L2086" s="43"/>
      <c r="M2086" s="140"/>
      <c r="O2086" s="113"/>
    </row>
    <row r="2087" spans="1:53" ht="15.75" thickBot="1" x14ac:dyDescent="0.3">
      <c r="A2087" s="23" t="s">
        <v>73</v>
      </c>
      <c r="B2087" s="67" t="s">
        <v>69</v>
      </c>
      <c r="D2087" s="31" t="s">
        <v>243</v>
      </c>
      <c r="E2087" s="43" t="str">
        <f t="shared" si="137"/>
        <v/>
      </c>
      <c r="F2087" s="33" t="str">
        <f t="shared" si="136"/>
        <v/>
      </c>
      <c r="G2087" s="43"/>
      <c r="H2087" s="55" t="s">
        <v>244</v>
      </c>
      <c r="I2087" s="35" t="s">
        <v>245</v>
      </c>
      <c r="J2087" s="114" t="s">
        <v>159</v>
      </c>
      <c r="K2087" s="43"/>
      <c r="L2087" s="43"/>
      <c r="M2087" s="140"/>
      <c r="O2087" s="113"/>
    </row>
    <row r="2088" spans="1:53" x14ac:dyDescent="0.25">
      <c r="A2088" s="29" t="s">
        <v>3483</v>
      </c>
      <c r="B2088" s="28" t="s">
        <v>3484</v>
      </c>
      <c r="C2088" s="1">
        <v>14246</v>
      </c>
      <c r="D2088" s="48" t="s">
        <v>743</v>
      </c>
      <c r="E2088" s="43">
        <f t="shared" si="137"/>
        <v>13297</v>
      </c>
      <c r="F2088" s="33">
        <f t="shared" si="136"/>
        <v>9498</v>
      </c>
      <c r="G2088" s="43"/>
      <c r="H2088" s="33">
        <v>11777</v>
      </c>
      <c r="I2088" s="35">
        <v>4</v>
      </c>
      <c r="J2088" s="33">
        <v>14246</v>
      </c>
      <c r="K2088" s="43">
        <f>H2088/1.24</f>
        <v>9498</v>
      </c>
      <c r="L2088" s="43"/>
      <c r="M2088" s="140"/>
      <c r="O2088" s="113"/>
    </row>
    <row r="2089" spans="1:53" x14ac:dyDescent="0.25">
      <c r="A2089" s="29" t="s">
        <v>3485</v>
      </c>
      <c r="B2089" s="28" t="s">
        <v>3486</v>
      </c>
      <c r="C2089" s="1">
        <v>46614</v>
      </c>
      <c r="D2089" s="48" t="s">
        <v>743</v>
      </c>
      <c r="E2089" s="43">
        <f t="shared" si="137"/>
        <v>43508</v>
      </c>
      <c r="F2089" s="33">
        <f t="shared" si="136"/>
        <v>31077</v>
      </c>
      <c r="G2089" s="43"/>
      <c r="H2089" s="33">
        <v>38535</v>
      </c>
      <c r="I2089" s="35">
        <v>9.9</v>
      </c>
      <c r="J2089" s="33">
        <v>46615</v>
      </c>
      <c r="K2089" s="43">
        <f>H2089/1.24</f>
        <v>31077</v>
      </c>
      <c r="L2089" s="43"/>
      <c r="M2089" s="140"/>
      <c r="O2089" s="113"/>
    </row>
    <row r="2090" spans="1:53" x14ac:dyDescent="0.25">
      <c r="A2090" s="29" t="s">
        <v>3487</v>
      </c>
      <c r="B2090" s="28" t="s">
        <v>3488</v>
      </c>
      <c r="C2090" s="1">
        <v>61266</v>
      </c>
      <c r="D2090" s="48" t="s">
        <v>743</v>
      </c>
      <c r="E2090" s="43">
        <f t="shared" si="137"/>
        <v>57182</v>
      </c>
      <c r="F2090" s="33">
        <f t="shared" si="136"/>
        <v>40844</v>
      </c>
      <c r="G2090" s="43"/>
      <c r="H2090" s="33">
        <v>50647</v>
      </c>
      <c r="I2090" s="35">
        <v>12.5</v>
      </c>
      <c r="J2090" s="33">
        <v>61267</v>
      </c>
      <c r="K2090" s="43">
        <f>H2090/1.24</f>
        <v>40844</v>
      </c>
      <c r="L2090" s="43"/>
      <c r="M2090" s="140"/>
      <c r="O2090" s="113"/>
    </row>
    <row r="2091" spans="1:53" x14ac:dyDescent="0.25">
      <c r="A2091" s="29" t="s">
        <v>3489</v>
      </c>
      <c r="B2091" s="28" t="s">
        <v>3490</v>
      </c>
      <c r="C2091" s="1">
        <v>69287</v>
      </c>
      <c r="D2091" s="48" t="s">
        <v>743</v>
      </c>
      <c r="E2091" s="43">
        <f t="shared" si="137"/>
        <v>64669</v>
      </c>
      <c r="F2091" s="33">
        <f t="shared" si="136"/>
        <v>46192</v>
      </c>
      <c r="G2091" s="43"/>
      <c r="H2091" s="33">
        <v>57278</v>
      </c>
      <c r="I2091" s="35">
        <v>23.5</v>
      </c>
      <c r="J2091" s="33">
        <v>69288</v>
      </c>
      <c r="K2091" s="43">
        <f>H2091/1.24</f>
        <v>46192</v>
      </c>
      <c r="L2091" s="43"/>
      <c r="M2091" s="140"/>
      <c r="O2091" s="113"/>
    </row>
    <row r="2092" spans="1:53" x14ac:dyDescent="0.25">
      <c r="A2092" s="29" t="s">
        <v>3491</v>
      </c>
      <c r="B2092" s="28" t="s">
        <v>3492</v>
      </c>
      <c r="C2092" s="1">
        <v>94081</v>
      </c>
      <c r="D2092" s="48" t="s">
        <v>743</v>
      </c>
      <c r="E2092" s="43">
        <f t="shared" si="137"/>
        <v>87809</v>
      </c>
      <c r="F2092" s="33">
        <f t="shared" si="136"/>
        <v>62721</v>
      </c>
      <c r="G2092" s="43"/>
      <c r="H2092" s="33">
        <v>77774</v>
      </c>
      <c r="I2092" s="35">
        <v>38</v>
      </c>
      <c r="J2092" s="33">
        <v>94081</v>
      </c>
      <c r="K2092" s="43">
        <f>H2092/1.24</f>
        <v>62721</v>
      </c>
      <c r="L2092" s="43"/>
      <c r="M2092" s="140"/>
      <c r="O2092" s="113"/>
    </row>
    <row r="2093" spans="1:53" x14ac:dyDescent="0.25">
      <c r="A2093" s="35"/>
      <c r="B2093" s="48"/>
      <c r="E2093" s="43" t="str">
        <f t="shared" si="137"/>
        <v/>
      </c>
      <c r="F2093" s="33" t="str">
        <f t="shared" si="136"/>
        <v/>
      </c>
      <c r="G2093" s="43"/>
      <c r="H2093" s="56"/>
      <c r="J2093" s="33" t="s">
        <v>159</v>
      </c>
      <c r="K2093" s="43"/>
      <c r="L2093" s="43"/>
      <c r="M2093" s="140"/>
      <c r="O2093" s="113"/>
    </row>
    <row r="2094" spans="1:53" ht="15.75" thickBot="1" x14ac:dyDescent="0.3">
      <c r="A2094" s="29" t="s">
        <v>159</v>
      </c>
      <c r="B2094" s="48"/>
      <c r="E2094" s="43" t="str">
        <f t="shared" si="137"/>
        <v/>
      </c>
      <c r="F2094" s="33" t="str">
        <f t="shared" si="136"/>
        <v/>
      </c>
      <c r="G2094" s="43"/>
      <c r="H2094" s="56"/>
      <c r="J2094" s="114" t="s">
        <v>159</v>
      </c>
      <c r="K2094" s="43"/>
      <c r="L2094" s="43"/>
      <c r="M2094" s="140"/>
      <c r="O2094" s="113"/>
    </row>
    <row r="2095" spans="1:53" x14ac:dyDescent="0.25">
      <c r="A2095" s="29" t="s">
        <v>159</v>
      </c>
      <c r="B2095" s="85" t="s">
        <v>3493</v>
      </c>
      <c r="D2095" s="31" t="s">
        <v>3417</v>
      </c>
      <c r="E2095" s="43" t="str">
        <f t="shared" si="137"/>
        <v/>
      </c>
      <c r="F2095" s="33" t="str">
        <f t="shared" si="136"/>
        <v/>
      </c>
      <c r="G2095" s="43"/>
      <c r="H2095" s="61" t="s">
        <v>3494</v>
      </c>
      <c r="J2095" s="114" t="s">
        <v>159</v>
      </c>
      <c r="K2095" s="43"/>
      <c r="L2095" s="43"/>
      <c r="M2095" s="140"/>
      <c r="O2095" s="113"/>
    </row>
    <row r="2096" spans="1:53" x14ac:dyDescent="0.25">
      <c r="A2096" s="29" t="s">
        <v>159</v>
      </c>
      <c r="B2096" s="87" t="s">
        <v>3495</v>
      </c>
      <c r="D2096" s="31" t="s">
        <v>3452</v>
      </c>
      <c r="E2096" s="43" t="str">
        <f t="shared" si="137"/>
        <v/>
      </c>
      <c r="F2096" s="33" t="str">
        <f t="shared" si="136"/>
        <v/>
      </c>
      <c r="G2096" s="43"/>
      <c r="H2096" s="86" t="s">
        <v>3482</v>
      </c>
      <c r="I2096" s="35" t="s">
        <v>69</v>
      </c>
      <c r="J2096" s="114" t="s">
        <v>159</v>
      </c>
      <c r="K2096" s="43"/>
      <c r="L2096" s="43"/>
      <c r="M2096" s="140"/>
      <c r="O2096" s="113"/>
      <c r="Q2096" s="42"/>
      <c r="R2096" s="42"/>
      <c r="S2096" s="42"/>
      <c r="T2096" s="42"/>
      <c r="U2096" s="42"/>
      <c r="V2096" s="42"/>
      <c r="W2096" s="42"/>
      <c r="X2096" s="42"/>
      <c r="Y2096" s="42"/>
      <c r="Z2096" s="42"/>
      <c r="AA2096" s="42"/>
      <c r="AB2096" s="42"/>
      <c r="AC2096" s="42"/>
      <c r="AD2096" s="42"/>
      <c r="AE2096" s="42"/>
      <c r="AF2096" s="42"/>
      <c r="AG2096" s="42"/>
      <c r="AH2096" s="42"/>
      <c r="AI2096" s="42"/>
      <c r="AJ2096" s="42"/>
      <c r="AK2096" s="42"/>
      <c r="AL2096" s="42"/>
      <c r="AM2096" s="42"/>
      <c r="AN2096" s="42"/>
      <c r="AO2096" s="42"/>
      <c r="AP2096" s="42"/>
      <c r="AQ2096" s="42"/>
      <c r="AR2096" s="42"/>
      <c r="AS2096" s="42"/>
      <c r="AT2096" s="42"/>
      <c r="AU2096" s="42"/>
      <c r="AV2096" s="42"/>
      <c r="AW2096" s="42"/>
      <c r="AX2096" s="42"/>
      <c r="AY2096" s="42"/>
      <c r="AZ2096" s="42"/>
      <c r="BA2096" s="42"/>
    </row>
    <row r="2097" spans="1:53" s="42" customFormat="1" x14ac:dyDescent="0.25">
      <c r="A2097" s="23" t="s">
        <v>159</v>
      </c>
      <c r="B2097" s="87" t="s">
        <v>3451</v>
      </c>
      <c r="C2097" s="115"/>
      <c r="D2097" s="31" t="s">
        <v>69</v>
      </c>
      <c r="E2097" s="43" t="str">
        <f t="shared" si="137"/>
        <v/>
      </c>
      <c r="F2097" s="33" t="str">
        <f t="shared" si="136"/>
        <v/>
      </c>
      <c r="G2097" s="43"/>
      <c r="H2097" s="35" t="s">
        <v>69</v>
      </c>
      <c r="I2097" s="41"/>
      <c r="J2097" s="40" t="s">
        <v>159</v>
      </c>
      <c r="K2097" s="43"/>
      <c r="L2097" s="43"/>
      <c r="M2097" s="140"/>
      <c r="N2097" s="113"/>
      <c r="O2097" s="113"/>
    </row>
    <row r="2098" spans="1:53" s="42" customFormat="1" x14ac:dyDescent="0.25">
      <c r="A2098" s="23" t="s">
        <v>159</v>
      </c>
      <c r="B2098" s="87" t="s">
        <v>69</v>
      </c>
      <c r="C2098" s="115"/>
      <c r="D2098" s="31" t="s">
        <v>3424</v>
      </c>
      <c r="E2098" s="43" t="str">
        <f t="shared" si="137"/>
        <v/>
      </c>
      <c r="F2098" s="33" t="str">
        <f t="shared" si="136"/>
        <v/>
      </c>
      <c r="G2098" s="43"/>
      <c r="H2098" s="35" t="s">
        <v>3496</v>
      </c>
      <c r="I2098" s="41"/>
      <c r="J2098" s="40" t="s">
        <v>159</v>
      </c>
      <c r="K2098" s="43"/>
      <c r="L2098" s="43"/>
      <c r="M2098" s="140"/>
      <c r="N2098" s="113"/>
      <c r="O2098" s="113"/>
      <c r="Q2098" s="24"/>
      <c r="R2098" s="24"/>
      <c r="S2098" s="24"/>
      <c r="T2098" s="24"/>
      <c r="U2098" s="24"/>
      <c r="V2098" s="24"/>
      <c r="W2098" s="24"/>
      <c r="X2098" s="24"/>
      <c r="Y2098" s="24"/>
      <c r="Z2098" s="24"/>
      <c r="AA2098" s="24"/>
      <c r="AB2098" s="24"/>
      <c r="AC2098" s="24"/>
      <c r="AD2098" s="24"/>
      <c r="AE2098" s="24"/>
      <c r="AF2098" s="24"/>
      <c r="AG2098" s="24"/>
      <c r="AH2098" s="24"/>
      <c r="AI2098" s="24"/>
      <c r="AJ2098" s="24"/>
      <c r="AK2098" s="24"/>
      <c r="AL2098" s="24"/>
      <c r="AM2098" s="24"/>
      <c r="AN2098" s="24"/>
      <c r="AO2098" s="24"/>
      <c r="AP2098" s="24"/>
      <c r="AQ2098" s="24"/>
      <c r="AR2098" s="24"/>
      <c r="AS2098" s="24"/>
      <c r="AT2098" s="24"/>
      <c r="AU2098" s="24"/>
      <c r="AV2098" s="24"/>
      <c r="AW2098" s="24"/>
      <c r="AX2098" s="24"/>
      <c r="AY2098" s="24"/>
      <c r="AZ2098" s="24"/>
      <c r="BA2098" s="24"/>
    </row>
    <row r="2099" spans="1:53" x14ac:dyDescent="0.25">
      <c r="A2099" s="29" t="s">
        <v>159</v>
      </c>
      <c r="B2099" s="87" t="s">
        <v>69</v>
      </c>
      <c r="D2099" s="31"/>
      <c r="E2099" s="43" t="str">
        <f t="shared" si="137"/>
        <v/>
      </c>
      <c r="F2099" s="33" t="str">
        <f t="shared" si="136"/>
        <v/>
      </c>
      <c r="G2099" s="43"/>
      <c r="H2099" s="55" t="s">
        <v>241</v>
      </c>
      <c r="I2099" s="35" t="s">
        <v>242</v>
      </c>
      <c r="J2099" s="114" t="s">
        <v>159</v>
      </c>
      <c r="K2099" s="43"/>
      <c r="L2099" s="43"/>
      <c r="M2099" s="140"/>
      <c r="O2099" s="113"/>
    </row>
    <row r="2100" spans="1:53" ht="15.75" thickBot="1" x14ac:dyDescent="0.3">
      <c r="A2100" s="23" t="s">
        <v>73</v>
      </c>
      <c r="B2100" s="88" t="s">
        <v>69</v>
      </c>
      <c r="D2100" s="31" t="s">
        <v>243</v>
      </c>
      <c r="E2100" s="43" t="str">
        <f t="shared" si="137"/>
        <v/>
      </c>
      <c r="F2100" s="33" t="str">
        <f t="shared" si="136"/>
        <v/>
      </c>
      <c r="G2100" s="43"/>
      <c r="H2100" s="55" t="s">
        <v>244</v>
      </c>
      <c r="I2100" s="35" t="s">
        <v>245</v>
      </c>
      <c r="J2100" s="114" t="s">
        <v>159</v>
      </c>
      <c r="K2100" s="43"/>
      <c r="L2100" s="43"/>
      <c r="M2100" s="140"/>
      <c r="O2100" s="113"/>
    </row>
    <row r="2101" spans="1:53" x14ac:dyDescent="0.25">
      <c r="A2101" s="29" t="s">
        <v>3497</v>
      </c>
      <c r="B2101" s="28" t="s">
        <v>3498</v>
      </c>
      <c r="C2101" s="1">
        <v>61659</v>
      </c>
      <c r="D2101" s="48" t="s">
        <v>743</v>
      </c>
      <c r="E2101" s="43">
        <f t="shared" si="137"/>
        <v>57548</v>
      </c>
      <c r="F2101" s="33">
        <f t="shared" si="136"/>
        <v>41106</v>
      </c>
      <c r="G2101" s="43"/>
      <c r="H2101" s="33">
        <v>50972</v>
      </c>
      <c r="I2101" s="35">
        <v>11</v>
      </c>
      <c r="J2101" s="33">
        <v>61660</v>
      </c>
      <c r="K2101" s="43">
        <f>H2101/1.24</f>
        <v>41106</v>
      </c>
      <c r="L2101" s="43"/>
      <c r="M2101" s="140"/>
      <c r="O2101" s="113"/>
    </row>
    <row r="2102" spans="1:53" x14ac:dyDescent="0.25">
      <c r="A2102" s="29" t="s">
        <v>3499</v>
      </c>
      <c r="B2102" s="28" t="s">
        <v>3500</v>
      </c>
      <c r="C2102" s="1">
        <v>63061</v>
      </c>
      <c r="D2102" s="48" t="s">
        <v>743</v>
      </c>
      <c r="E2102" s="43">
        <f t="shared" si="137"/>
        <v>58857</v>
      </c>
      <c r="F2102" s="33">
        <f t="shared" si="136"/>
        <v>42041</v>
      </c>
      <c r="G2102" s="43"/>
      <c r="H2102" s="33">
        <v>52131</v>
      </c>
      <c r="I2102" s="35">
        <v>12</v>
      </c>
      <c r="J2102" s="33">
        <v>63062</v>
      </c>
      <c r="K2102" s="43">
        <f>H2102/1.24</f>
        <v>42041</v>
      </c>
      <c r="L2102" s="43"/>
      <c r="M2102" s="140"/>
      <c r="O2102" s="113"/>
    </row>
    <row r="2103" spans="1:53" x14ac:dyDescent="0.25">
      <c r="A2103" s="29" t="s">
        <v>3501</v>
      </c>
      <c r="B2103" s="28" t="s">
        <v>3502</v>
      </c>
      <c r="C2103" s="1">
        <v>121919</v>
      </c>
      <c r="D2103" s="48" t="s">
        <v>743</v>
      </c>
      <c r="E2103" s="43">
        <f t="shared" si="137"/>
        <v>113792</v>
      </c>
      <c r="F2103" s="33">
        <f t="shared" si="136"/>
        <v>81280</v>
      </c>
      <c r="G2103" s="43"/>
      <c r="H2103" s="33">
        <v>100787</v>
      </c>
      <c r="I2103" s="35">
        <v>39</v>
      </c>
      <c r="J2103" s="33">
        <v>121920</v>
      </c>
      <c r="K2103" s="43">
        <f>H2103/1.24</f>
        <v>81280</v>
      </c>
      <c r="L2103" s="43"/>
      <c r="M2103" s="140"/>
      <c r="O2103" s="113"/>
    </row>
    <row r="2104" spans="1:53" ht="15.75" thickBot="1" x14ac:dyDescent="0.3">
      <c r="A2104" s="29" t="s">
        <v>159</v>
      </c>
      <c r="B2104" s="48"/>
      <c r="E2104" s="43" t="str">
        <f t="shared" si="137"/>
        <v/>
      </c>
      <c r="F2104" s="33" t="str">
        <f t="shared" si="136"/>
        <v/>
      </c>
      <c r="G2104" s="43"/>
      <c r="H2104" s="56"/>
      <c r="J2104" s="114" t="s">
        <v>159</v>
      </c>
      <c r="K2104" s="43"/>
      <c r="L2104" s="43"/>
      <c r="M2104" s="140"/>
      <c r="O2104" s="113"/>
    </row>
    <row r="2105" spans="1:53" x14ac:dyDescent="0.25">
      <c r="A2105" s="29" t="s">
        <v>159</v>
      </c>
      <c r="B2105" s="64" t="s">
        <v>3503</v>
      </c>
      <c r="D2105" s="31" t="s">
        <v>3417</v>
      </c>
      <c r="E2105" s="43" t="str">
        <f t="shared" si="137"/>
        <v/>
      </c>
      <c r="F2105" s="33" t="str">
        <f t="shared" si="136"/>
        <v/>
      </c>
      <c r="G2105" s="43"/>
      <c r="H2105" s="61" t="s">
        <v>3504</v>
      </c>
      <c r="J2105" s="114" t="s">
        <v>159</v>
      </c>
      <c r="K2105" s="43"/>
      <c r="L2105" s="43"/>
      <c r="M2105" s="140"/>
      <c r="O2105" s="113"/>
    </row>
    <row r="2106" spans="1:53" x14ac:dyDescent="0.25">
      <c r="A2106" s="29" t="s">
        <v>159</v>
      </c>
      <c r="B2106" s="37" t="s">
        <v>3505</v>
      </c>
      <c r="D2106" s="31" t="s">
        <v>3506</v>
      </c>
      <c r="E2106" s="43" t="str">
        <f t="shared" si="137"/>
        <v/>
      </c>
      <c r="F2106" s="33" t="str">
        <f t="shared" si="136"/>
        <v/>
      </c>
      <c r="G2106" s="43"/>
      <c r="H2106" s="60" t="s">
        <v>3507</v>
      </c>
      <c r="J2106" s="114" t="s">
        <v>159</v>
      </c>
      <c r="K2106" s="43"/>
      <c r="L2106" s="43"/>
      <c r="M2106" s="140"/>
      <c r="O2106" s="113"/>
    </row>
    <row r="2107" spans="1:53" x14ac:dyDescent="0.25">
      <c r="A2107" s="29" t="s">
        <v>159</v>
      </c>
      <c r="B2107" s="37" t="s">
        <v>69</v>
      </c>
      <c r="D2107" s="31" t="s">
        <v>3421</v>
      </c>
      <c r="E2107" s="43" t="str">
        <f t="shared" si="137"/>
        <v/>
      </c>
      <c r="F2107" s="33" t="str">
        <f t="shared" si="136"/>
        <v/>
      </c>
      <c r="G2107" s="43"/>
      <c r="H2107" s="89" t="s">
        <v>3508</v>
      </c>
      <c r="J2107" s="114" t="s">
        <v>159</v>
      </c>
      <c r="K2107" s="43"/>
      <c r="L2107" s="43"/>
      <c r="M2107" s="140"/>
      <c r="O2107" s="113"/>
    </row>
    <row r="2108" spans="1:53" x14ac:dyDescent="0.25">
      <c r="A2108" s="29" t="s">
        <v>159</v>
      </c>
      <c r="B2108" s="37" t="s">
        <v>69</v>
      </c>
      <c r="D2108" s="31" t="s">
        <v>3509</v>
      </c>
      <c r="E2108" s="43" t="str">
        <f t="shared" si="137"/>
        <v/>
      </c>
      <c r="F2108" s="33" t="str">
        <f t="shared" si="136"/>
        <v/>
      </c>
      <c r="G2108" s="43"/>
      <c r="H2108" s="89" t="s">
        <v>3510</v>
      </c>
      <c r="I2108" s="35" t="s">
        <v>69</v>
      </c>
      <c r="J2108" s="114" t="s">
        <v>159</v>
      </c>
      <c r="K2108" s="43"/>
      <c r="L2108" s="43"/>
      <c r="M2108" s="140"/>
      <c r="O2108" s="113"/>
    </row>
    <row r="2109" spans="1:53" x14ac:dyDescent="0.25">
      <c r="A2109" s="29" t="s">
        <v>159</v>
      </c>
      <c r="B2109" s="37"/>
      <c r="D2109" s="31"/>
      <c r="E2109" s="43" t="str">
        <f t="shared" si="137"/>
        <v/>
      </c>
      <c r="F2109" s="33" t="str">
        <f t="shared" si="136"/>
        <v/>
      </c>
      <c r="G2109" s="43"/>
      <c r="H2109" s="55" t="s">
        <v>241</v>
      </c>
      <c r="I2109" s="35" t="s">
        <v>242</v>
      </c>
      <c r="J2109" s="114" t="s">
        <v>159</v>
      </c>
      <c r="K2109" s="43"/>
      <c r="L2109" s="43"/>
      <c r="M2109" s="140"/>
      <c r="O2109" s="113"/>
    </row>
    <row r="2110" spans="1:53" ht="15.75" thickBot="1" x14ac:dyDescent="0.3">
      <c r="A2110" s="23" t="s">
        <v>73</v>
      </c>
      <c r="B2110" s="67" t="s">
        <v>69</v>
      </c>
      <c r="D2110" s="31" t="s">
        <v>243</v>
      </c>
      <c r="E2110" s="43" t="str">
        <f t="shared" si="137"/>
        <v/>
      </c>
      <c r="F2110" s="33" t="str">
        <f t="shared" si="136"/>
        <v/>
      </c>
      <c r="G2110" s="43"/>
      <c r="H2110" s="55" t="s">
        <v>244</v>
      </c>
      <c r="I2110" s="35" t="s">
        <v>245</v>
      </c>
      <c r="J2110" s="114" t="s">
        <v>159</v>
      </c>
      <c r="K2110" s="43"/>
      <c r="L2110" s="43"/>
      <c r="M2110" s="140"/>
      <c r="O2110" s="113"/>
    </row>
    <row r="2111" spans="1:53" x14ac:dyDescent="0.25">
      <c r="A2111" s="29" t="s">
        <v>3511</v>
      </c>
      <c r="B2111" s="28" t="s">
        <v>3512</v>
      </c>
      <c r="C2111" s="1">
        <v>3502</v>
      </c>
      <c r="D2111" s="48" t="s">
        <v>743</v>
      </c>
      <c r="E2111" s="43">
        <f t="shared" si="137"/>
        <v>3269</v>
      </c>
      <c r="F2111" s="33">
        <f t="shared" si="136"/>
        <v>2335</v>
      </c>
      <c r="G2111" s="43"/>
      <c r="H2111" s="33">
        <v>2895</v>
      </c>
      <c r="I2111" s="35">
        <v>0.25</v>
      </c>
      <c r="J2111" s="33">
        <v>3502</v>
      </c>
      <c r="K2111" s="43">
        <f t="shared" ref="K2111:K2119" si="139">H2111/1.24</f>
        <v>2335</v>
      </c>
      <c r="L2111" s="43"/>
      <c r="M2111" s="140"/>
      <c r="O2111" s="113"/>
    </row>
    <row r="2112" spans="1:53" x14ac:dyDescent="0.25">
      <c r="A2112" s="29" t="s">
        <v>3513</v>
      </c>
      <c r="B2112" s="28" t="s">
        <v>3514</v>
      </c>
      <c r="C2112" s="1">
        <v>3462</v>
      </c>
      <c r="D2112" s="48" t="s">
        <v>743</v>
      </c>
      <c r="E2112" s="43">
        <f t="shared" si="137"/>
        <v>3231</v>
      </c>
      <c r="F2112" s="33">
        <f t="shared" si="136"/>
        <v>2308</v>
      </c>
      <c r="G2112" s="43"/>
      <c r="H2112" s="33">
        <v>2862</v>
      </c>
      <c r="I2112" s="35">
        <v>0.4</v>
      </c>
      <c r="J2112" s="33">
        <v>3462</v>
      </c>
      <c r="K2112" s="43">
        <f t="shared" si="139"/>
        <v>2308</v>
      </c>
      <c r="L2112" s="43"/>
      <c r="M2112" s="140"/>
      <c r="O2112" s="113"/>
    </row>
    <row r="2113" spans="1:53" x14ac:dyDescent="0.25">
      <c r="A2113" s="29" t="s">
        <v>3515</v>
      </c>
      <c r="B2113" s="28" t="s">
        <v>3516</v>
      </c>
      <c r="C2113" s="1">
        <v>3987</v>
      </c>
      <c r="D2113" s="48" t="s">
        <v>743</v>
      </c>
      <c r="E2113" s="43">
        <f t="shared" si="137"/>
        <v>3721</v>
      </c>
      <c r="F2113" s="33">
        <f t="shared" si="136"/>
        <v>2658</v>
      </c>
      <c r="G2113" s="43"/>
      <c r="H2113" s="33">
        <v>3296</v>
      </c>
      <c r="I2113" s="35">
        <v>0.5</v>
      </c>
      <c r="J2113" s="33">
        <v>3987</v>
      </c>
      <c r="K2113" s="43">
        <f t="shared" si="139"/>
        <v>2658</v>
      </c>
      <c r="L2113" s="43"/>
      <c r="M2113" s="140"/>
      <c r="O2113" s="113"/>
    </row>
    <row r="2114" spans="1:53" x14ac:dyDescent="0.25">
      <c r="A2114" s="29" t="s">
        <v>3517</v>
      </c>
      <c r="B2114" s="28" t="s">
        <v>3518</v>
      </c>
      <c r="C2114" s="1">
        <v>11062</v>
      </c>
      <c r="D2114" s="48" t="s">
        <v>743</v>
      </c>
      <c r="E2114" s="43">
        <f t="shared" si="137"/>
        <v>10325</v>
      </c>
      <c r="F2114" s="33">
        <f t="shared" si="136"/>
        <v>7375</v>
      </c>
      <c r="G2114" s="43"/>
      <c r="H2114" s="33">
        <v>9145</v>
      </c>
      <c r="I2114" s="35">
        <v>0.9</v>
      </c>
      <c r="J2114" s="33">
        <v>11063</v>
      </c>
      <c r="K2114" s="43">
        <f t="shared" si="139"/>
        <v>7375</v>
      </c>
      <c r="L2114" s="43"/>
      <c r="M2114" s="140"/>
      <c r="O2114" s="113"/>
    </row>
    <row r="2115" spans="1:53" x14ac:dyDescent="0.25">
      <c r="A2115" s="29" t="s">
        <v>3519</v>
      </c>
      <c r="B2115" s="28" t="s">
        <v>3520</v>
      </c>
      <c r="C2115" s="1">
        <v>11136</v>
      </c>
      <c r="D2115" s="48" t="s">
        <v>743</v>
      </c>
      <c r="E2115" s="43">
        <f t="shared" si="137"/>
        <v>10394</v>
      </c>
      <c r="F2115" s="33">
        <f t="shared" si="136"/>
        <v>7424</v>
      </c>
      <c r="G2115" s="43"/>
      <c r="H2115" s="33">
        <v>9206</v>
      </c>
      <c r="I2115" s="35">
        <v>1.4</v>
      </c>
      <c r="J2115" s="33">
        <v>11136</v>
      </c>
      <c r="K2115" s="43">
        <f t="shared" si="139"/>
        <v>7424</v>
      </c>
      <c r="L2115" s="43"/>
      <c r="M2115" s="140"/>
      <c r="O2115" s="113"/>
    </row>
    <row r="2116" spans="1:53" x14ac:dyDescent="0.25">
      <c r="A2116" s="29" t="s">
        <v>3521</v>
      </c>
      <c r="B2116" s="28" t="s">
        <v>3522</v>
      </c>
      <c r="C2116" s="1">
        <v>15702</v>
      </c>
      <c r="D2116" s="48" t="s">
        <v>743</v>
      </c>
      <c r="E2116" s="43">
        <f t="shared" si="137"/>
        <v>14657</v>
      </c>
      <c r="F2116" s="33">
        <f t="shared" si="136"/>
        <v>10469</v>
      </c>
      <c r="G2116" s="43"/>
      <c r="H2116" s="33">
        <v>12981</v>
      </c>
      <c r="I2116" s="35">
        <v>1.9</v>
      </c>
      <c r="J2116" s="33">
        <v>15703</v>
      </c>
      <c r="K2116" s="43">
        <f t="shared" si="139"/>
        <v>10469</v>
      </c>
      <c r="L2116" s="43"/>
      <c r="M2116" s="140"/>
      <c r="O2116" s="113"/>
    </row>
    <row r="2117" spans="1:53" x14ac:dyDescent="0.25">
      <c r="A2117" s="29" t="s">
        <v>3523</v>
      </c>
      <c r="B2117" s="28" t="s">
        <v>3524</v>
      </c>
      <c r="C2117" s="1">
        <v>21820</v>
      </c>
      <c r="D2117" s="48" t="s">
        <v>743</v>
      </c>
      <c r="E2117" s="43">
        <f t="shared" si="137"/>
        <v>20366</v>
      </c>
      <c r="F2117" s="33">
        <f t="shared" si="136"/>
        <v>14547</v>
      </c>
      <c r="G2117" s="43"/>
      <c r="H2117" s="33">
        <v>18038</v>
      </c>
      <c r="I2117" s="35">
        <v>3.8</v>
      </c>
      <c r="J2117" s="33">
        <v>21820</v>
      </c>
      <c r="K2117" s="43">
        <f t="shared" si="139"/>
        <v>14547</v>
      </c>
      <c r="L2117" s="43"/>
      <c r="M2117" s="140"/>
      <c r="O2117" s="113"/>
    </row>
    <row r="2118" spans="1:53" x14ac:dyDescent="0.25">
      <c r="A2118" s="29" t="s">
        <v>3525</v>
      </c>
      <c r="B2118" s="28" t="s">
        <v>3526</v>
      </c>
      <c r="C2118" s="1">
        <v>75451</v>
      </c>
      <c r="D2118" s="48" t="s">
        <v>743</v>
      </c>
      <c r="E2118" s="43">
        <f t="shared" si="137"/>
        <v>70421</v>
      </c>
      <c r="F2118" s="33">
        <f t="shared" si="136"/>
        <v>50301</v>
      </c>
      <c r="G2118" s="43"/>
      <c r="H2118" s="33">
        <v>62373</v>
      </c>
      <c r="I2118" s="35">
        <v>6.8</v>
      </c>
      <c r="J2118" s="33">
        <v>75451</v>
      </c>
      <c r="K2118" s="43">
        <f t="shared" si="139"/>
        <v>50301</v>
      </c>
      <c r="L2118" s="43"/>
      <c r="M2118" s="140"/>
      <c r="O2118" s="113"/>
    </row>
    <row r="2119" spans="1:53" x14ac:dyDescent="0.25">
      <c r="A2119" s="29" t="s">
        <v>3527</v>
      </c>
      <c r="B2119" s="28" t="s">
        <v>3528</v>
      </c>
      <c r="C2119" s="1">
        <v>116795</v>
      </c>
      <c r="D2119" s="48" t="s">
        <v>743</v>
      </c>
      <c r="E2119" s="43">
        <f t="shared" si="137"/>
        <v>109010</v>
      </c>
      <c r="F2119" s="33">
        <f t="shared" si="136"/>
        <v>77864</v>
      </c>
      <c r="G2119" s="43"/>
      <c r="H2119" s="33">
        <v>96551</v>
      </c>
      <c r="I2119" s="35">
        <v>11.58</v>
      </c>
      <c r="J2119" s="33">
        <v>116796</v>
      </c>
      <c r="K2119" s="43">
        <f t="shared" si="139"/>
        <v>77864</v>
      </c>
      <c r="L2119" s="43"/>
      <c r="M2119" s="140"/>
      <c r="O2119" s="113"/>
      <c r="Q2119" s="42"/>
      <c r="R2119" s="42"/>
      <c r="S2119" s="42"/>
      <c r="T2119" s="42"/>
      <c r="U2119" s="42"/>
      <c r="V2119" s="42"/>
      <c r="W2119" s="42"/>
      <c r="X2119" s="42"/>
      <c r="Y2119" s="42"/>
      <c r="Z2119" s="42"/>
      <c r="AA2119" s="42"/>
      <c r="AB2119" s="42"/>
      <c r="AC2119" s="42"/>
      <c r="AD2119" s="42"/>
      <c r="AE2119" s="42"/>
      <c r="AF2119" s="42"/>
      <c r="AG2119" s="42"/>
      <c r="AH2119" s="42"/>
      <c r="AI2119" s="42"/>
      <c r="AJ2119" s="42"/>
      <c r="AK2119" s="42"/>
      <c r="AL2119" s="42"/>
      <c r="AM2119" s="42"/>
      <c r="AN2119" s="42"/>
      <c r="AO2119" s="42"/>
      <c r="AP2119" s="42"/>
      <c r="AQ2119" s="42"/>
      <c r="AR2119" s="42"/>
      <c r="AS2119" s="42"/>
      <c r="AT2119" s="42"/>
      <c r="AU2119" s="42"/>
      <c r="AV2119" s="42"/>
      <c r="AW2119" s="42"/>
      <c r="AX2119" s="42"/>
      <c r="AY2119" s="42"/>
      <c r="AZ2119" s="42"/>
      <c r="BA2119" s="42"/>
    </row>
    <row r="2120" spans="1:53" s="42" customFormat="1" ht="15.75" thickBot="1" x14ac:dyDescent="0.3">
      <c r="A2120" s="41"/>
      <c r="B2120" s="31"/>
      <c r="C2120" s="115"/>
      <c r="D2120" s="31"/>
      <c r="E2120" s="43" t="str">
        <f t="shared" si="137"/>
        <v/>
      </c>
      <c r="F2120" s="33" t="str">
        <f t="shared" si="136"/>
        <v/>
      </c>
      <c r="G2120" s="43"/>
      <c r="H2120" s="60"/>
      <c r="I2120" s="41"/>
      <c r="J2120" s="40" t="s">
        <v>159</v>
      </c>
      <c r="K2120" s="43"/>
      <c r="L2120" s="43"/>
      <c r="M2120" s="140"/>
      <c r="N2120" s="113"/>
      <c r="O2120" s="113"/>
      <c r="Q2120" s="24"/>
      <c r="R2120" s="24"/>
      <c r="S2120" s="24"/>
      <c r="T2120" s="24"/>
      <c r="U2120" s="24"/>
      <c r="V2120" s="24"/>
      <c r="W2120" s="24"/>
      <c r="X2120" s="24"/>
      <c r="Y2120" s="24"/>
      <c r="Z2120" s="24"/>
      <c r="AA2120" s="24"/>
      <c r="AB2120" s="24"/>
      <c r="AC2120" s="24"/>
      <c r="AD2120" s="24"/>
      <c r="AE2120" s="24"/>
      <c r="AF2120" s="24"/>
      <c r="AG2120" s="24"/>
      <c r="AH2120" s="24"/>
      <c r="AI2120" s="24"/>
      <c r="AJ2120" s="24"/>
      <c r="AK2120" s="24"/>
      <c r="AL2120" s="24"/>
      <c r="AM2120" s="24"/>
      <c r="AN2120" s="24"/>
      <c r="AO2120" s="24"/>
      <c r="AP2120" s="24"/>
      <c r="AQ2120" s="24"/>
      <c r="AR2120" s="24"/>
      <c r="AS2120" s="24"/>
      <c r="AT2120" s="24"/>
      <c r="AU2120" s="24"/>
      <c r="AV2120" s="24"/>
      <c r="AW2120" s="24"/>
      <c r="AX2120" s="24"/>
      <c r="AY2120" s="24"/>
      <c r="AZ2120" s="24"/>
      <c r="BA2120" s="24"/>
    </row>
    <row r="2121" spans="1:53" x14ac:dyDescent="0.25">
      <c r="A2121" s="29" t="s">
        <v>159</v>
      </c>
      <c r="B2121" s="64" t="s">
        <v>3529</v>
      </c>
      <c r="E2121" s="43" t="str">
        <f t="shared" si="137"/>
        <v/>
      </c>
      <c r="F2121" s="33" t="str">
        <f t="shared" ref="F2121:F2184" si="140">IF(K2121=0,"",K2121)</f>
        <v/>
      </c>
      <c r="G2121" s="43"/>
      <c r="J2121" s="114" t="s">
        <v>159</v>
      </c>
      <c r="K2121" s="43"/>
      <c r="L2121" s="43"/>
      <c r="M2121" s="140"/>
      <c r="O2121" s="113"/>
    </row>
    <row r="2122" spans="1:53" x14ac:dyDescent="0.25">
      <c r="A2122" s="29" t="s">
        <v>159</v>
      </c>
      <c r="B2122" s="37" t="s">
        <v>3530</v>
      </c>
      <c r="E2122" s="43" t="str">
        <f t="shared" ref="E2122:E2185" si="141">IF(K2122&lt;=0,"",K2122*E$2)</f>
        <v/>
      </c>
      <c r="F2122" s="33" t="str">
        <f t="shared" si="140"/>
        <v/>
      </c>
      <c r="G2122" s="43"/>
      <c r="J2122" s="114" t="s">
        <v>159</v>
      </c>
      <c r="K2122" s="43"/>
      <c r="L2122" s="43"/>
      <c r="M2122" s="140"/>
      <c r="O2122" s="113"/>
    </row>
    <row r="2123" spans="1:53" x14ac:dyDescent="0.25">
      <c r="A2123" s="29" t="s">
        <v>159</v>
      </c>
      <c r="B2123" s="37" t="s">
        <v>3531</v>
      </c>
      <c r="E2123" s="43" t="str">
        <f t="shared" si="141"/>
        <v/>
      </c>
      <c r="F2123" s="33" t="str">
        <f t="shared" si="140"/>
        <v/>
      </c>
      <c r="G2123" s="43"/>
      <c r="J2123" s="114" t="s">
        <v>159</v>
      </c>
      <c r="K2123" s="43"/>
      <c r="L2123" s="43"/>
      <c r="M2123" s="140"/>
      <c r="O2123" s="113"/>
    </row>
    <row r="2124" spans="1:53" x14ac:dyDescent="0.25">
      <c r="A2124" s="29" t="s">
        <v>159</v>
      </c>
      <c r="B2124" s="37" t="s">
        <v>3532</v>
      </c>
      <c r="E2124" s="43" t="str">
        <f t="shared" si="141"/>
        <v/>
      </c>
      <c r="F2124" s="33" t="str">
        <f t="shared" si="140"/>
        <v/>
      </c>
      <c r="G2124" s="43"/>
      <c r="J2124" s="114" t="s">
        <v>159</v>
      </c>
      <c r="K2124" s="43"/>
      <c r="L2124" s="43"/>
      <c r="M2124" s="140"/>
      <c r="O2124" s="113"/>
    </row>
    <row r="2125" spans="1:53" ht="15.75" thickBot="1" x14ac:dyDescent="0.3">
      <c r="A2125" s="29" t="s">
        <v>159</v>
      </c>
      <c r="B2125" s="67"/>
      <c r="D2125" s="31"/>
      <c r="E2125" s="43" t="str">
        <f t="shared" si="141"/>
        <v/>
      </c>
      <c r="F2125" s="33" t="str">
        <f t="shared" si="140"/>
        <v/>
      </c>
      <c r="G2125" s="43"/>
      <c r="H2125" s="56"/>
      <c r="J2125" s="114" t="s">
        <v>159</v>
      </c>
      <c r="K2125" s="43"/>
      <c r="L2125" s="43"/>
      <c r="M2125" s="140"/>
      <c r="O2125" s="113"/>
    </row>
    <row r="2126" spans="1:53" x14ac:dyDescent="0.25">
      <c r="A2126" s="29" t="s">
        <v>159</v>
      </c>
      <c r="B2126" s="90" t="s">
        <v>3533</v>
      </c>
      <c r="D2126" s="94"/>
      <c r="E2126" s="43" t="str">
        <f t="shared" si="141"/>
        <v/>
      </c>
      <c r="F2126" s="33" t="str">
        <f t="shared" si="140"/>
        <v/>
      </c>
      <c r="G2126" s="43"/>
      <c r="H2126" s="91"/>
      <c r="J2126" s="33" t="s">
        <v>159</v>
      </c>
      <c r="K2126" s="43"/>
      <c r="L2126" s="43"/>
      <c r="M2126" s="140"/>
      <c r="O2126" s="113"/>
    </row>
    <row r="2127" spans="1:53" x14ac:dyDescent="0.25">
      <c r="A2127" s="92" t="s">
        <v>3417</v>
      </c>
      <c r="B2127" s="90" t="s">
        <v>3533</v>
      </c>
      <c r="D2127" s="94"/>
      <c r="E2127" s="43" t="str">
        <f t="shared" si="141"/>
        <v/>
      </c>
      <c r="F2127" s="33" t="str">
        <f t="shared" si="140"/>
        <v/>
      </c>
      <c r="G2127" s="43"/>
      <c r="H2127" s="91"/>
      <c r="J2127" s="33" t="s">
        <v>159</v>
      </c>
      <c r="K2127" s="43"/>
      <c r="L2127" s="43"/>
      <c r="M2127" s="140"/>
      <c r="O2127" s="113"/>
    </row>
    <row r="2128" spans="1:53" x14ac:dyDescent="0.25">
      <c r="A2128" s="92" t="s">
        <v>3534</v>
      </c>
      <c r="B2128" s="93" t="s">
        <v>3535</v>
      </c>
      <c r="D2128" s="94"/>
      <c r="E2128" s="43" t="str">
        <f t="shared" si="141"/>
        <v/>
      </c>
      <c r="F2128" s="33" t="str">
        <f t="shared" si="140"/>
        <v/>
      </c>
      <c r="G2128" s="43"/>
      <c r="H2128" s="91"/>
      <c r="J2128" s="33" t="s">
        <v>159</v>
      </c>
      <c r="K2128" s="43"/>
      <c r="L2128" s="43"/>
      <c r="M2128" s="140"/>
      <c r="O2128" s="113"/>
    </row>
    <row r="2129" spans="1:15" x14ac:dyDescent="0.25">
      <c r="A2129" s="92" t="s">
        <v>3536</v>
      </c>
      <c r="B2129" s="90" t="s">
        <v>3537</v>
      </c>
      <c r="D2129" s="94" t="s">
        <v>3538</v>
      </c>
      <c r="E2129" s="43" t="str">
        <f t="shared" si="141"/>
        <v/>
      </c>
      <c r="F2129" s="33" t="str">
        <f t="shared" si="140"/>
        <v/>
      </c>
      <c r="G2129" s="43"/>
      <c r="H2129" s="91"/>
      <c r="J2129" s="33" t="s">
        <v>159</v>
      </c>
      <c r="K2129" s="43"/>
      <c r="L2129" s="43"/>
      <c r="M2129" s="140"/>
      <c r="O2129" s="113"/>
    </row>
    <row r="2130" spans="1:15" x14ac:dyDescent="0.25">
      <c r="A2130" s="95" t="s">
        <v>3421</v>
      </c>
      <c r="B2130" s="38" t="s">
        <v>3539</v>
      </c>
      <c r="D2130" s="31"/>
      <c r="E2130" s="43" t="str">
        <f t="shared" si="141"/>
        <v/>
      </c>
      <c r="F2130" s="33" t="str">
        <f t="shared" si="140"/>
        <v/>
      </c>
      <c r="G2130" s="43"/>
      <c r="H2130" s="55" t="s">
        <v>241</v>
      </c>
      <c r="I2130" s="35" t="s">
        <v>242</v>
      </c>
      <c r="J2130" s="114" t="s">
        <v>159</v>
      </c>
      <c r="K2130" s="43"/>
      <c r="L2130" s="43"/>
      <c r="M2130" s="140"/>
      <c r="O2130" s="113"/>
    </row>
    <row r="2131" spans="1:15" x14ac:dyDescent="0.25">
      <c r="A2131" s="23" t="s">
        <v>73</v>
      </c>
      <c r="D2131" s="31" t="s">
        <v>243</v>
      </c>
      <c r="E2131" s="43" t="str">
        <f t="shared" si="141"/>
        <v/>
      </c>
      <c r="F2131" s="33" t="str">
        <f t="shared" si="140"/>
        <v/>
      </c>
      <c r="G2131" s="43"/>
      <c r="H2131" s="55" t="s">
        <v>244</v>
      </c>
      <c r="I2131" s="35" t="s">
        <v>245</v>
      </c>
      <c r="J2131" s="114" t="s">
        <v>159</v>
      </c>
      <c r="K2131" s="43"/>
      <c r="L2131" s="43"/>
      <c r="M2131" s="140"/>
      <c r="O2131" s="113"/>
    </row>
    <row r="2132" spans="1:15" x14ac:dyDescent="0.25">
      <c r="A2132" s="29" t="s">
        <v>3540</v>
      </c>
      <c r="B2132" s="96" t="s">
        <v>3541</v>
      </c>
      <c r="C2132" s="1">
        <v>9014</v>
      </c>
      <c r="D2132" s="48" t="s">
        <v>743</v>
      </c>
      <c r="E2132" s="43">
        <f t="shared" si="141"/>
        <v>8414</v>
      </c>
      <c r="F2132" s="33">
        <f t="shared" si="140"/>
        <v>6010</v>
      </c>
      <c r="G2132" s="43"/>
      <c r="H2132" s="33">
        <v>7452</v>
      </c>
      <c r="I2132" s="35">
        <v>0.7</v>
      </c>
      <c r="J2132" s="33">
        <v>9015</v>
      </c>
      <c r="K2132" s="43">
        <f t="shared" ref="K2132:K2150" si="142">H2132/1.24</f>
        <v>6010</v>
      </c>
      <c r="L2132" s="43"/>
      <c r="M2132" s="140"/>
      <c r="O2132" s="113"/>
    </row>
    <row r="2133" spans="1:15" x14ac:dyDescent="0.25">
      <c r="A2133" s="29" t="s">
        <v>3542</v>
      </c>
      <c r="B2133" s="96" t="s">
        <v>3543</v>
      </c>
      <c r="C2133" s="1">
        <v>8367</v>
      </c>
      <c r="D2133" s="48" t="s">
        <v>743</v>
      </c>
      <c r="E2133" s="43">
        <f t="shared" si="141"/>
        <v>7809</v>
      </c>
      <c r="F2133" s="33">
        <f t="shared" si="140"/>
        <v>5578</v>
      </c>
      <c r="G2133" s="43"/>
      <c r="H2133" s="33">
        <v>6917</v>
      </c>
      <c r="I2133" s="35">
        <v>0.8</v>
      </c>
      <c r="J2133" s="33">
        <v>8367</v>
      </c>
      <c r="K2133" s="43">
        <f t="shared" si="142"/>
        <v>5578</v>
      </c>
      <c r="L2133" s="43"/>
      <c r="M2133" s="140"/>
      <c r="O2133" s="113"/>
    </row>
    <row r="2134" spans="1:15" x14ac:dyDescent="0.25">
      <c r="A2134" s="29" t="s">
        <v>3544</v>
      </c>
      <c r="B2134" s="96" t="s">
        <v>3545</v>
      </c>
      <c r="C2134" s="1">
        <v>9307</v>
      </c>
      <c r="D2134" s="48" t="s">
        <v>743</v>
      </c>
      <c r="E2134" s="43">
        <f t="shared" si="141"/>
        <v>8687</v>
      </c>
      <c r="F2134" s="33">
        <f t="shared" si="140"/>
        <v>6205</v>
      </c>
      <c r="G2134" s="43"/>
      <c r="H2134" s="33">
        <v>7694</v>
      </c>
      <c r="I2134" s="35">
        <v>1</v>
      </c>
      <c r="J2134" s="33">
        <v>9307</v>
      </c>
      <c r="K2134" s="43">
        <f t="shared" si="142"/>
        <v>6205</v>
      </c>
      <c r="L2134" s="43"/>
      <c r="M2134" s="140"/>
      <c r="O2134" s="113"/>
    </row>
    <row r="2135" spans="1:15" x14ac:dyDescent="0.25">
      <c r="A2135" s="29" t="s">
        <v>3546</v>
      </c>
      <c r="B2135" s="96" t="s">
        <v>3547</v>
      </c>
      <c r="C2135" s="1">
        <v>13740</v>
      </c>
      <c r="D2135" s="48" t="s">
        <v>743</v>
      </c>
      <c r="E2135" s="43">
        <f t="shared" si="141"/>
        <v>12824</v>
      </c>
      <c r="F2135" s="33">
        <f t="shared" si="140"/>
        <v>9160</v>
      </c>
      <c r="G2135" s="43"/>
      <c r="H2135" s="33">
        <v>11359</v>
      </c>
      <c r="I2135" s="35">
        <v>2</v>
      </c>
      <c r="J2135" s="33">
        <v>13741</v>
      </c>
      <c r="K2135" s="43">
        <f t="shared" si="142"/>
        <v>9160</v>
      </c>
      <c r="L2135" s="43"/>
      <c r="M2135" s="140"/>
      <c r="O2135" s="113"/>
    </row>
    <row r="2136" spans="1:15" x14ac:dyDescent="0.25">
      <c r="A2136" s="29" t="s">
        <v>3548</v>
      </c>
      <c r="B2136" s="96" t="s">
        <v>3549</v>
      </c>
      <c r="C2136" s="1">
        <v>15659</v>
      </c>
      <c r="D2136" s="48" t="s">
        <v>743</v>
      </c>
      <c r="E2136" s="43">
        <f t="shared" si="141"/>
        <v>14616</v>
      </c>
      <c r="F2136" s="33">
        <f t="shared" si="140"/>
        <v>10440</v>
      </c>
      <c r="G2136" s="43"/>
      <c r="H2136" s="33">
        <v>12945</v>
      </c>
      <c r="I2136" s="35">
        <v>2.9</v>
      </c>
      <c r="J2136" s="33">
        <v>15659</v>
      </c>
      <c r="K2136" s="43">
        <f t="shared" si="142"/>
        <v>10440</v>
      </c>
      <c r="L2136" s="43"/>
      <c r="M2136" s="140"/>
      <c r="O2136" s="113"/>
    </row>
    <row r="2137" spans="1:15" x14ac:dyDescent="0.25">
      <c r="A2137" s="29" t="s">
        <v>3550</v>
      </c>
      <c r="B2137" s="96" t="s">
        <v>3551</v>
      </c>
      <c r="C2137" s="1">
        <v>35454</v>
      </c>
      <c r="D2137" s="48" t="s">
        <v>743</v>
      </c>
      <c r="E2137" s="43">
        <f t="shared" si="141"/>
        <v>33090</v>
      </c>
      <c r="F2137" s="33">
        <f t="shared" si="140"/>
        <v>23636</v>
      </c>
      <c r="G2137" s="43"/>
      <c r="H2137" s="33">
        <v>29309</v>
      </c>
      <c r="I2137" s="35">
        <v>3.9</v>
      </c>
      <c r="J2137" s="33">
        <v>35454</v>
      </c>
      <c r="K2137" s="43">
        <f t="shared" si="142"/>
        <v>23636</v>
      </c>
      <c r="L2137" s="43"/>
      <c r="M2137" s="140"/>
      <c r="O2137" s="113"/>
    </row>
    <row r="2138" spans="1:15" x14ac:dyDescent="0.25">
      <c r="A2138" s="29" t="s">
        <v>3552</v>
      </c>
      <c r="B2138" s="96" t="s">
        <v>3553</v>
      </c>
      <c r="C2138" s="1">
        <v>27279</v>
      </c>
      <c r="D2138" s="48" t="s">
        <v>743</v>
      </c>
      <c r="E2138" s="43">
        <f t="shared" si="141"/>
        <v>25460</v>
      </c>
      <c r="F2138" s="33">
        <f t="shared" si="140"/>
        <v>18186</v>
      </c>
      <c r="G2138" s="43"/>
      <c r="H2138" s="33">
        <v>22551</v>
      </c>
      <c r="I2138" s="35">
        <v>5.2</v>
      </c>
      <c r="J2138" s="33">
        <v>27279</v>
      </c>
      <c r="K2138" s="43">
        <f t="shared" si="142"/>
        <v>18186</v>
      </c>
      <c r="L2138" s="43"/>
      <c r="M2138" s="140"/>
      <c r="O2138" s="113"/>
    </row>
    <row r="2139" spans="1:15" x14ac:dyDescent="0.25">
      <c r="A2139" s="29" t="s">
        <v>3554</v>
      </c>
      <c r="B2139" s="96" t="s">
        <v>3555</v>
      </c>
      <c r="C2139" s="1">
        <v>43310</v>
      </c>
      <c r="D2139" s="48" t="s">
        <v>743</v>
      </c>
      <c r="E2139" s="43">
        <f t="shared" si="141"/>
        <v>40422</v>
      </c>
      <c r="F2139" s="33">
        <f t="shared" si="140"/>
        <v>28873</v>
      </c>
      <c r="G2139" s="43"/>
      <c r="H2139" s="33">
        <v>35803</v>
      </c>
      <c r="I2139" s="35">
        <v>9</v>
      </c>
      <c r="J2139" s="33">
        <v>43310</v>
      </c>
      <c r="K2139" s="43">
        <f t="shared" si="142"/>
        <v>28873</v>
      </c>
      <c r="L2139" s="43"/>
      <c r="M2139" s="140"/>
      <c r="O2139" s="113"/>
    </row>
    <row r="2140" spans="1:15" x14ac:dyDescent="0.25">
      <c r="A2140" s="29" t="s">
        <v>3556</v>
      </c>
      <c r="B2140" s="96" t="s">
        <v>3557</v>
      </c>
      <c r="C2140" s="1">
        <v>70221</v>
      </c>
      <c r="D2140" s="48" t="s">
        <v>743</v>
      </c>
      <c r="E2140" s="43">
        <f t="shared" si="141"/>
        <v>65541</v>
      </c>
      <c r="F2140" s="33">
        <f t="shared" si="140"/>
        <v>46815</v>
      </c>
      <c r="G2140" s="43"/>
      <c r="H2140" s="33">
        <v>58050</v>
      </c>
      <c r="I2140" s="35">
        <v>12</v>
      </c>
      <c r="J2140" s="33">
        <v>70222</v>
      </c>
      <c r="K2140" s="43">
        <f t="shared" si="142"/>
        <v>46815</v>
      </c>
      <c r="L2140" s="43"/>
      <c r="M2140" s="140"/>
      <c r="O2140" s="113"/>
    </row>
    <row r="2141" spans="1:15" x14ac:dyDescent="0.25">
      <c r="A2141" s="29" t="s">
        <v>3558</v>
      </c>
      <c r="B2141" s="96" t="s">
        <v>3559</v>
      </c>
      <c r="C2141" s="1">
        <v>8052</v>
      </c>
      <c r="D2141" s="48" t="s">
        <v>743</v>
      </c>
      <c r="E2141" s="43">
        <f t="shared" si="141"/>
        <v>7517</v>
      </c>
      <c r="F2141" s="33">
        <f t="shared" si="140"/>
        <v>5369</v>
      </c>
      <c r="G2141" s="43"/>
      <c r="H2141" s="33">
        <v>6657</v>
      </c>
      <c r="I2141" s="35">
        <v>0.6</v>
      </c>
      <c r="J2141" s="33">
        <v>8053</v>
      </c>
      <c r="K2141" s="43">
        <f t="shared" si="142"/>
        <v>5369</v>
      </c>
      <c r="L2141" s="43"/>
      <c r="M2141" s="140"/>
      <c r="O2141" s="113"/>
    </row>
    <row r="2142" spans="1:15" x14ac:dyDescent="0.25">
      <c r="A2142" s="29" t="s">
        <v>3560</v>
      </c>
      <c r="B2142" s="96" t="s">
        <v>3561</v>
      </c>
      <c r="C2142" s="1">
        <v>8122</v>
      </c>
      <c r="D2142" s="48" t="s">
        <v>743</v>
      </c>
      <c r="E2142" s="43">
        <f t="shared" si="141"/>
        <v>7581</v>
      </c>
      <c r="F2142" s="33">
        <f t="shared" si="140"/>
        <v>5415</v>
      </c>
      <c r="G2142" s="43"/>
      <c r="H2142" s="33">
        <v>6715</v>
      </c>
      <c r="I2142" s="35">
        <v>0.7</v>
      </c>
      <c r="J2142" s="33">
        <v>8123</v>
      </c>
      <c r="K2142" s="43">
        <f t="shared" si="142"/>
        <v>5415</v>
      </c>
      <c r="L2142" s="43"/>
      <c r="M2142" s="140"/>
      <c r="O2142" s="113"/>
    </row>
    <row r="2143" spans="1:15" x14ac:dyDescent="0.25">
      <c r="A2143" s="29" t="s">
        <v>3562</v>
      </c>
      <c r="B2143" s="96" t="s">
        <v>3563</v>
      </c>
      <c r="C2143" s="1">
        <v>8528</v>
      </c>
      <c r="D2143" s="48" t="s">
        <v>743</v>
      </c>
      <c r="E2143" s="43">
        <f t="shared" si="141"/>
        <v>7959</v>
      </c>
      <c r="F2143" s="33">
        <f t="shared" si="140"/>
        <v>5685</v>
      </c>
      <c r="G2143" s="43"/>
      <c r="H2143" s="33">
        <v>7050</v>
      </c>
      <c r="I2143" s="35">
        <v>0.8</v>
      </c>
      <c r="J2143" s="33">
        <v>8528</v>
      </c>
      <c r="K2143" s="43">
        <f t="shared" si="142"/>
        <v>5685</v>
      </c>
      <c r="L2143" s="43"/>
      <c r="M2143" s="140"/>
      <c r="O2143" s="113"/>
    </row>
    <row r="2144" spans="1:15" x14ac:dyDescent="0.25">
      <c r="A2144" s="29" t="s">
        <v>3564</v>
      </c>
      <c r="B2144" s="96" t="s">
        <v>3565</v>
      </c>
      <c r="C2144" s="1">
        <v>8378</v>
      </c>
      <c r="D2144" s="48" t="s">
        <v>743</v>
      </c>
      <c r="E2144" s="43">
        <f t="shared" si="141"/>
        <v>7819</v>
      </c>
      <c r="F2144" s="33">
        <f t="shared" si="140"/>
        <v>5585</v>
      </c>
      <c r="G2144" s="43"/>
      <c r="H2144" s="33">
        <v>6926</v>
      </c>
      <c r="I2144" s="35">
        <v>1</v>
      </c>
      <c r="J2144" s="33">
        <v>8378</v>
      </c>
      <c r="K2144" s="43">
        <f t="shared" si="142"/>
        <v>5585</v>
      </c>
      <c r="L2144" s="43"/>
      <c r="M2144" s="140"/>
      <c r="O2144" s="113"/>
    </row>
    <row r="2145" spans="1:53" x14ac:dyDescent="0.25">
      <c r="A2145" s="29" t="s">
        <v>3566</v>
      </c>
      <c r="B2145" s="96" t="s">
        <v>3567</v>
      </c>
      <c r="C2145" s="1">
        <v>22514</v>
      </c>
      <c r="D2145" s="48" t="s">
        <v>743</v>
      </c>
      <c r="E2145" s="43">
        <f t="shared" si="141"/>
        <v>21014</v>
      </c>
      <c r="F2145" s="33">
        <f t="shared" si="140"/>
        <v>15010</v>
      </c>
      <c r="G2145" s="43"/>
      <c r="H2145" s="33">
        <v>18612</v>
      </c>
      <c r="I2145" s="35">
        <v>2</v>
      </c>
      <c r="J2145" s="33">
        <v>22515</v>
      </c>
      <c r="K2145" s="43">
        <f t="shared" si="142"/>
        <v>15010</v>
      </c>
      <c r="L2145" s="43"/>
      <c r="M2145" s="140"/>
      <c r="O2145" s="113"/>
    </row>
    <row r="2146" spans="1:53" x14ac:dyDescent="0.25">
      <c r="A2146" s="29" t="s">
        <v>3568</v>
      </c>
      <c r="B2146" s="96" t="s">
        <v>3569</v>
      </c>
      <c r="C2146" s="1">
        <v>14594</v>
      </c>
      <c r="D2146" s="48" t="s">
        <v>743</v>
      </c>
      <c r="E2146" s="43">
        <f t="shared" si="141"/>
        <v>13622</v>
      </c>
      <c r="F2146" s="33">
        <f t="shared" si="140"/>
        <v>9730</v>
      </c>
      <c r="G2146" s="43"/>
      <c r="H2146" s="33">
        <v>12065</v>
      </c>
      <c r="I2146" s="35">
        <v>2.9</v>
      </c>
      <c r="J2146" s="33">
        <v>14595</v>
      </c>
      <c r="K2146" s="43">
        <f t="shared" si="142"/>
        <v>9730</v>
      </c>
      <c r="L2146" s="43"/>
      <c r="M2146" s="140"/>
      <c r="O2146" s="113"/>
    </row>
    <row r="2147" spans="1:53" x14ac:dyDescent="0.25">
      <c r="A2147" s="29" t="s">
        <v>3570</v>
      </c>
      <c r="B2147" s="96" t="s">
        <v>3571</v>
      </c>
      <c r="C2147" s="1">
        <v>20121</v>
      </c>
      <c r="D2147" s="48" t="s">
        <v>743</v>
      </c>
      <c r="E2147" s="43">
        <f t="shared" si="141"/>
        <v>18781</v>
      </c>
      <c r="F2147" s="33">
        <f t="shared" si="140"/>
        <v>13415</v>
      </c>
      <c r="G2147" s="43"/>
      <c r="H2147" s="33">
        <v>16634</v>
      </c>
      <c r="I2147" s="35">
        <v>3.9</v>
      </c>
      <c r="J2147" s="33">
        <v>20122</v>
      </c>
      <c r="K2147" s="43">
        <f t="shared" si="142"/>
        <v>13415</v>
      </c>
      <c r="L2147" s="43"/>
      <c r="M2147" s="140"/>
      <c r="O2147" s="113"/>
    </row>
    <row r="2148" spans="1:53" x14ac:dyDescent="0.25">
      <c r="A2148" s="29" t="s">
        <v>3572</v>
      </c>
      <c r="B2148" s="96" t="s">
        <v>3573</v>
      </c>
      <c r="C2148" s="1">
        <v>24985</v>
      </c>
      <c r="D2148" s="48" t="s">
        <v>743</v>
      </c>
      <c r="E2148" s="43">
        <f t="shared" si="141"/>
        <v>23320</v>
      </c>
      <c r="F2148" s="33">
        <f t="shared" si="140"/>
        <v>16657</v>
      </c>
      <c r="G2148" s="43"/>
      <c r="H2148" s="33">
        <v>20655</v>
      </c>
      <c r="I2148" s="35">
        <v>5.2</v>
      </c>
      <c r="J2148" s="33">
        <v>24986</v>
      </c>
      <c r="K2148" s="43">
        <f t="shared" si="142"/>
        <v>16657</v>
      </c>
      <c r="L2148" s="43"/>
      <c r="M2148" s="140"/>
      <c r="O2148" s="113"/>
    </row>
    <row r="2149" spans="1:53" x14ac:dyDescent="0.25">
      <c r="A2149" s="29" t="s">
        <v>3574</v>
      </c>
      <c r="B2149" s="96" t="s">
        <v>3575</v>
      </c>
      <c r="C2149" s="1">
        <v>41392</v>
      </c>
      <c r="D2149" s="48" t="s">
        <v>743</v>
      </c>
      <c r="E2149" s="43">
        <f t="shared" si="141"/>
        <v>38633</v>
      </c>
      <c r="F2149" s="33">
        <f t="shared" si="140"/>
        <v>27595</v>
      </c>
      <c r="G2149" s="43"/>
      <c r="H2149" s="33">
        <v>34218</v>
      </c>
      <c r="I2149" s="35">
        <v>9</v>
      </c>
      <c r="J2149" s="33">
        <v>41393</v>
      </c>
      <c r="K2149" s="43">
        <f t="shared" si="142"/>
        <v>27595</v>
      </c>
      <c r="L2149" s="43"/>
      <c r="M2149" s="140"/>
      <c r="O2149" s="113"/>
    </row>
    <row r="2150" spans="1:53" x14ac:dyDescent="0.25">
      <c r="A2150" s="29" t="s">
        <v>3576</v>
      </c>
      <c r="B2150" s="96" t="s">
        <v>3577</v>
      </c>
      <c r="C2150" s="1">
        <v>62522</v>
      </c>
      <c r="D2150" s="48" t="s">
        <v>743</v>
      </c>
      <c r="E2150" s="43">
        <f t="shared" si="141"/>
        <v>58353</v>
      </c>
      <c r="F2150" s="33">
        <f t="shared" si="140"/>
        <v>41681</v>
      </c>
      <c r="G2150" s="43"/>
      <c r="H2150" s="33">
        <v>51685</v>
      </c>
      <c r="I2150" s="35">
        <v>12</v>
      </c>
      <c r="J2150" s="33">
        <v>62522</v>
      </c>
      <c r="K2150" s="43">
        <f t="shared" si="142"/>
        <v>41681</v>
      </c>
      <c r="L2150" s="43"/>
      <c r="M2150" s="140"/>
      <c r="O2150" s="113"/>
    </row>
    <row r="2151" spans="1:53" x14ac:dyDescent="0.25">
      <c r="A2151" s="29" t="s">
        <v>159</v>
      </c>
      <c r="B2151" s="48"/>
      <c r="E2151" s="43" t="str">
        <f t="shared" si="141"/>
        <v/>
      </c>
      <c r="F2151" s="33" t="str">
        <f t="shared" si="140"/>
        <v/>
      </c>
      <c r="G2151" s="43"/>
      <c r="H2151" s="56"/>
      <c r="J2151" s="114" t="s">
        <v>159</v>
      </c>
      <c r="K2151" s="43"/>
      <c r="L2151" s="43"/>
      <c r="M2151" s="140"/>
      <c r="O2151" s="113"/>
    </row>
    <row r="2152" spans="1:53" ht="15.75" thickBot="1" x14ac:dyDescent="0.3">
      <c r="A2152" s="29" t="s">
        <v>159</v>
      </c>
      <c r="B2152" s="48" t="s">
        <v>69</v>
      </c>
      <c r="E2152" s="43" t="str">
        <f t="shared" si="141"/>
        <v/>
      </c>
      <c r="F2152" s="33" t="str">
        <f t="shared" si="140"/>
        <v/>
      </c>
      <c r="G2152" s="43"/>
      <c r="H2152" s="56"/>
      <c r="J2152" s="114" t="s">
        <v>159</v>
      </c>
      <c r="K2152" s="43"/>
      <c r="L2152" s="43"/>
      <c r="M2152" s="140"/>
      <c r="O2152" s="113"/>
    </row>
    <row r="2153" spans="1:53" x14ac:dyDescent="0.25">
      <c r="A2153" s="29" t="s">
        <v>159</v>
      </c>
      <c r="B2153" s="64" t="s">
        <v>3578</v>
      </c>
      <c r="E2153" s="43" t="str">
        <f t="shared" si="141"/>
        <v/>
      </c>
      <c r="F2153" s="33" t="str">
        <f t="shared" si="140"/>
        <v/>
      </c>
      <c r="G2153" s="43"/>
      <c r="H2153" s="45" t="s">
        <v>3579</v>
      </c>
      <c r="I2153" s="35" t="s">
        <v>3580</v>
      </c>
      <c r="J2153" s="114" t="s">
        <v>159</v>
      </c>
      <c r="K2153" s="43"/>
      <c r="L2153" s="43"/>
      <c r="M2153" s="140"/>
      <c r="O2153" s="113"/>
    </row>
    <row r="2154" spans="1:53" x14ac:dyDescent="0.25">
      <c r="A2154" s="29" t="s">
        <v>159</v>
      </c>
      <c r="B2154" s="37" t="s">
        <v>3581</v>
      </c>
      <c r="E2154" s="43" t="str">
        <f t="shared" si="141"/>
        <v/>
      </c>
      <c r="F2154" s="33" t="str">
        <f t="shared" si="140"/>
        <v/>
      </c>
      <c r="G2154" s="43"/>
      <c r="H2154" s="45" t="s">
        <v>3582</v>
      </c>
      <c r="J2154" s="114" t="s">
        <v>159</v>
      </c>
      <c r="K2154" s="43"/>
      <c r="L2154" s="43"/>
      <c r="M2154" s="140"/>
      <c r="O2154" s="113"/>
    </row>
    <row r="2155" spans="1:53" x14ac:dyDescent="0.25">
      <c r="A2155" s="29" t="s">
        <v>159</v>
      </c>
      <c r="B2155" s="37" t="s">
        <v>69</v>
      </c>
      <c r="E2155" s="43" t="str">
        <f t="shared" si="141"/>
        <v/>
      </c>
      <c r="F2155" s="33" t="str">
        <f t="shared" si="140"/>
        <v/>
      </c>
      <c r="G2155" s="43"/>
      <c r="H2155" s="45" t="s">
        <v>3583</v>
      </c>
      <c r="I2155" s="35" t="s">
        <v>3584</v>
      </c>
      <c r="J2155" s="114" t="s">
        <v>159</v>
      </c>
      <c r="K2155" s="43"/>
      <c r="L2155" s="43"/>
      <c r="M2155" s="140"/>
      <c r="O2155" s="113"/>
      <c r="Q2155" s="42"/>
      <c r="R2155" s="42"/>
      <c r="S2155" s="42"/>
      <c r="T2155" s="42"/>
      <c r="U2155" s="42"/>
      <c r="V2155" s="42"/>
      <c r="W2155" s="42"/>
      <c r="X2155" s="42"/>
      <c r="Y2155" s="42"/>
      <c r="Z2155" s="42"/>
      <c r="AA2155" s="42"/>
      <c r="AB2155" s="42"/>
      <c r="AC2155" s="42"/>
      <c r="AD2155" s="42"/>
      <c r="AE2155" s="42"/>
      <c r="AF2155" s="42"/>
      <c r="AG2155" s="42"/>
      <c r="AH2155" s="42"/>
      <c r="AI2155" s="42"/>
      <c r="AJ2155" s="42"/>
      <c r="AK2155" s="42"/>
      <c r="AL2155" s="42"/>
      <c r="AM2155" s="42"/>
      <c r="AN2155" s="42"/>
      <c r="AO2155" s="42"/>
      <c r="AP2155" s="42"/>
      <c r="AQ2155" s="42"/>
      <c r="AR2155" s="42"/>
      <c r="AS2155" s="42"/>
      <c r="AT2155" s="42"/>
      <c r="AU2155" s="42"/>
      <c r="AV2155" s="42"/>
      <c r="AW2155" s="42"/>
      <c r="AX2155" s="42"/>
      <c r="AY2155" s="42"/>
      <c r="AZ2155" s="42"/>
      <c r="BA2155" s="42"/>
    </row>
    <row r="2156" spans="1:53" s="42" customFormat="1" x14ac:dyDescent="0.25">
      <c r="A2156" s="23" t="s">
        <v>159</v>
      </c>
      <c r="B2156" s="38"/>
      <c r="C2156" s="115"/>
      <c r="D2156" s="31"/>
      <c r="E2156" s="43" t="str">
        <f t="shared" si="141"/>
        <v/>
      </c>
      <c r="F2156" s="33" t="str">
        <f t="shared" si="140"/>
        <v/>
      </c>
      <c r="G2156" s="43"/>
      <c r="H2156" s="45" t="s">
        <v>3585</v>
      </c>
      <c r="I2156" s="41" t="s">
        <v>3586</v>
      </c>
      <c r="J2156" s="40" t="s">
        <v>159</v>
      </c>
      <c r="K2156" s="43"/>
      <c r="L2156" s="43"/>
      <c r="M2156" s="140"/>
      <c r="N2156" s="113"/>
      <c r="O2156" s="113"/>
    </row>
    <row r="2157" spans="1:53" s="42" customFormat="1" x14ac:dyDescent="0.25">
      <c r="A2157" s="23" t="s">
        <v>159</v>
      </c>
      <c r="B2157" s="38"/>
      <c r="C2157" s="115"/>
      <c r="D2157" s="31"/>
      <c r="E2157" s="43" t="str">
        <f t="shared" si="141"/>
        <v/>
      </c>
      <c r="F2157" s="33" t="str">
        <f t="shared" si="140"/>
        <v/>
      </c>
      <c r="G2157" s="43"/>
      <c r="H2157" s="35"/>
      <c r="I2157" s="41" t="s">
        <v>3423</v>
      </c>
      <c r="J2157" s="40" t="s">
        <v>159</v>
      </c>
      <c r="K2157" s="43"/>
      <c r="L2157" s="43"/>
      <c r="M2157" s="140"/>
      <c r="N2157" s="113"/>
      <c r="O2157" s="113"/>
    </row>
    <row r="2158" spans="1:53" s="42" customFormat="1" x14ac:dyDescent="0.25">
      <c r="A2158" s="23" t="s">
        <v>159</v>
      </c>
      <c r="B2158" s="38"/>
      <c r="C2158" s="115"/>
      <c r="D2158" s="31"/>
      <c r="E2158" s="43" t="str">
        <f t="shared" si="141"/>
        <v/>
      </c>
      <c r="F2158" s="33" t="str">
        <f t="shared" si="140"/>
        <v/>
      </c>
      <c r="G2158" s="43"/>
      <c r="H2158" s="35"/>
      <c r="I2158" s="41"/>
      <c r="J2158" s="40" t="s">
        <v>159</v>
      </c>
      <c r="K2158" s="43"/>
      <c r="L2158" s="43"/>
      <c r="M2158" s="140"/>
      <c r="N2158" s="113"/>
      <c r="O2158" s="113"/>
    </row>
    <row r="2159" spans="1:53" s="42" customFormat="1" ht="15.75" thickBot="1" x14ac:dyDescent="0.3">
      <c r="A2159" s="23" t="s">
        <v>159</v>
      </c>
      <c r="B2159" s="59"/>
      <c r="C2159" s="115"/>
      <c r="D2159" s="31"/>
      <c r="E2159" s="43" t="str">
        <f t="shared" si="141"/>
        <v/>
      </c>
      <c r="F2159" s="33" t="str">
        <f t="shared" si="140"/>
        <v/>
      </c>
      <c r="G2159" s="43"/>
      <c r="H2159" s="35"/>
      <c r="I2159" s="41"/>
      <c r="J2159" s="40" t="s">
        <v>159</v>
      </c>
      <c r="K2159" s="43"/>
      <c r="L2159" s="43"/>
      <c r="M2159" s="140"/>
      <c r="N2159" s="113"/>
      <c r="O2159" s="113"/>
      <c r="Q2159" s="24"/>
      <c r="R2159" s="24"/>
      <c r="S2159" s="24"/>
      <c r="T2159" s="24"/>
      <c r="U2159" s="24"/>
      <c r="V2159" s="24"/>
      <c r="W2159" s="24"/>
      <c r="X2159" s="24"/>
      <c r="Y2159" s="24"/>
      <c r="Z2159" s="24"/>
      <c r="AA2159" s="24"/>
      <c r="AB2159" s="24"/>
      <c r="AC2159" s="24"/>
      <c r="AD2159" s="24"/>
      <c r="AE2159" s="24"/>
      <c r="AF2159" s="24"/>
      <c r="AG2159" s="24"/>
      <c r="AH2159" s="24"/>
      <c r="AI2159" s="24"/>
      <c r="AJ2159" s="24"/>
      <c r="AK2159" s="24"/>
      <c r="AL2159" s="24"/>
      <c r="AM2159" s="24"/>
      <c r="AN2159" s="24"/>
      <c r="AO2159" s="24"/>
      <c r="AP2159" s="24"/>
      <c r="AQ2159" s="24"/>
      <c r="AR2159" s="24"/>
      <c r="AS2159" s="24"/>
      <c r="AT2159" s="24"/>
      <c r="AU2159" s="24"/>
      <c r="AV2159" s="24"/>
      <c r="AW2159" s="24"/>
      <c r="AX2159" s="24"/>
      <c r="AY2159" s="24"/>
      <c r="AZ2159" s="24"/>
      <c r="BA2159" s="24"/>
    </row>
    <row r="2160" spans="1:53" x14ac:dyDescent="0.25">
      <c r="A2160" s="29" t="s">
        <v>159</v>
      </c>
      <c r="B2160" s="31"/>
      <c r="D2160" s="31"/>
      <c r="E2160" s="43" t="str">
        <f t="shared" si="141"/>
        <v/>
      </c>
      <c r="F2160" s="33" t="str">
        <f t="shared" si="140"/>
        <v/>
      </c>
      <c r="G2160" s="43"/>
      <c r="H2160" s="55" t="s">
        <v>241</v>
      </c>
      <c r="I2160" s="35" t="s">
        <v>242</v>
      </c>
      <c r="J2160" s="114" t="s">
        <v>159</v>
      </c>
      <c r="K2160" s="43"/>
      <c r="L2160" s="43"/>
      <c r="M2160" s="140"/>
      <c r="O2160" s="113"/>
    </row>
    <row r="2161" spans="1:53" x14ac:dyDescent="0.25">
      <c r="A2161" s="23" t="s">
        <v>73</v>
      </c>
      <c r="B2161" s="31" t="s">
        <v>69</v>
      </c>
      <c r="D2161" s="31" t="s">
        <v>243</v>
      </c>
      <c r="E2161" s="43" t="str">
        <f t="shared" si="141"/>
        <v/>
      </c>
      <c r="F2161" s="33" t="str">
        <f t="shared" si="140"/>
        <v/>
      </c>
      <c r="G2161" s="43"/>
      <c r="H2161" s="55" t="s">
        <v>244</v>
      </c>
      <c r="I2161" s="35" t="s">
        <v>245</v>
      </c>
      <c r="J2161" s="114" t="s">
        <v>159</v>
      </c>
      <c r="K2161" s="43"/>
      <c r="L2161" s="43"/>
      <c r="M2161" s="140"/>
      <c r="O2161" s="113"/>
    </row>
    <row r="2162" spans="1:53" x14ac:dyDescent="0.25">
      <c r="A2162" s="29" t="s">
        <v>3587</v>
      </c>
      <c r="B2162" s="75" t="s">
        <v>3588</v>
      </c>
      <c r="C2162" s="1">
        <v>8556</v>
      </c>
      <c r="D2162" s="48" t="s">
        <v>743</v>
      </c>
      <c r="E2162" s="43">
        <f t="shared" si="141"/>
        <v>7986</v>
      </c>
      <c r="F2162" s="33">
        <f t="shared" si="140"/>
        <v>5704</v>
      </c>
      <c r="G2162" s="43"/>
      <c r="H2162" s="33">
        <v>7073</v>
      </c>
      <c r="I2162" s="35">
        <v>0.72</v>
      </c>
      <c r="J2162" s="33">
        <v>8556</v>
      </c>
      <c r="K2162" s="43">
        <f t="shared" ref="K2162:K2173" si="143">H2162/1.24</f>
        <v>5704</v>
      </c>
      <c r="L2162" s="43"/>
      <c r="M2162" s="140"/>
      <c r="O2162" s="113"/>
    </row>
    <row r="2163" spans="1:53" x14ac:dyDescent="0.25">
      <c r="A2163" s="29" t="s">
        <v>3589</v>
      </c>
      <c r="B2163" s="96" t="s">
        <v>3590</v>
      </c>
      <c r="C2163" s="1">
        <v>8893</v>
      </c>
      <c r="D2163" s="48" t="s">
        <v>743</v>
      </c>
      <c r="E2163" s="43">
        <f t="shared" si="141"/>
        <v>8301</v>
      </c>
      <c r="F2163" s="33">
        <f t="shared" si="140"/>
        <v>5929</v>
      </c>
      <c r="G2163" s="43"/>
      <c r="H2163" s="33">
        <v>7352</v>
      </c>
      <c r="I2163" s="35">
        <v>0.95</v>
      </c>
      <c r="J2163" s="33">
        <v>8894</v>
      </c>
      <c r="K2163" s="43">
        <f t="shared" si="143"/>
        <v>5929</v>
      </c>
      <c r="L2163" s="43"/>
      <c r="M2163" s="140"/>
      <c r="O2163" s="113"/>
    </row>
    <row r="2164" spans="1:53" x14ac:dyDescent="0.25">
      <c r="A2164" s="29" t="s">
        <v>3591</v>
      </c>
      <c r="B2164" s="96" t="s">
        <v>3592</v>
      </c>
      <c r="C2164" s="1">
        <v>14304</v>
      </c>
      <c r="D2164" s="48" t="s">
        <v>743</v>
      </c>
      <c r="E2164" s="43">
        <f t="shared" si="141"/>
        <v>13350</v>
      </c>
      <c r="F2164" s="33">
        <f t="shared" si="140"/>
        <v>9536</v>
      </c>
      <c r="G2164" s="43"/>
      <c r="H2164" s="33">
        <v>11825</v>
      </c>
      <c r="I2164" s="35">
        <v>1.34</v>
      </c>
      <c r="J2164" s="33">
        <v>14304</v>
      </c>
      <c r="K2164" s="43">
        <f t="shared" si="143"/>
        <v>9536</v>
      </c>
      <c r="L2164" s="43"/>
      <c r="M2164" s="140"/>
      <c r="O2164" s="113"/>
    </row>
    <row r="2165" spans="1:53" x14ac:dyDescent="0.25">
      <c r="A2165" s="29" t="s">
        <v>3593</v>
      </c>
      <c r="B2165" s="96" t="s">
        <v>3594</v>
      </c>
      <c r="C2165" s="1">
        <v>18445</v>
      </c>
      <c r="D2165" s="48" t="s">
        <v>743</v>
      </c>
      <c r="E2165" s="43">
        <f t="shared" si="141"/>
        <v>17216</v>
      </c>
      <c r="F2165" s="33">
        <f t="shared" si="140"/>
        <v>12297</v>
      </c>
      <c r="G2165" s="43"/>
      <c r="H2165" s="33">
        <v>15248</v>
      </c>
      <c r="I2165" s="35">
        <v>1.7</v>
      </c>
      <c r="J2165" s="33">
        <v>18445</v>
      </c>
      <c r="K2165" s="43">
        <f t="shared" si="143"/>
        <v>12297</v>
      </c>
      <c r="L2165" s="43"/>
      <c r="M2165" s="140"/>
      <c r="O2165" s="113"/>
    </row>
    <row r="2166" spans="1:53" x14ac:dyDescent="0.25">
      <c r="A2166" s="29" t="s">
        <v>3595</v>
      </c>
      <c r="B2166" s="96" t="s">
        <v>3596</v>
      </c>
      <c r="C2166" s="1">
        <v>31879</v>
      </c>
      <c r="D2166" s="48" t="s">
        <v>743</v>
      </c>
      <c r="E2166" s="43">
        <f t="shared" si="141"/>
        <v>29754</v>
      </c>
      <c r="F2166" s="33">
        <f t="shared" si="140"/>
        <v>21253</v>
      </c>
      <c r="G2166" s="43"/>
      <c r="H2166" s="33">
        <v>26354</v>
      </c>
      <c r="I2166" s="35">
        <v>1.7</v>
      </c>
      <c r="J2166" s="33">
        <v>31880</v>
      </c>
      <c r="K2166" s="43">
        <f t="shared" si="143"/>
        <v>21253</v>
      </c>
      <c r="L2166" s="43"/>
      <c r="M2166" s="140"/>
      <c r="O2166" s="113"/>
    </row>
    <row r="2167" spans="1:53" x14ac:dyDescent="0.25">
      <c r="A2167" s="29" t="s">
        <v>3597</v>
      </c>
      <c r="B2167" s="96" t="s">
        <v>3598</v>
      </c>
      <c r="C2167" s="1">
        <v>30858</v>
      </c>
      <c r="D2167" s="48" t="s">
        <v>743</v>
      </c>
      <c r="E2167" s="43">
        <f t="shared" si="141"/>
        <v>28802</v>
      </c>
      <c r="F2167" s="33">
        <f t="shared" si="140"/>
        <v>20573</v>
      </c>
      <c r="G2167" s="43"/>
      <c r="H2167" s="33">
        <v>25510</v>
      </c>
      <c r="I2167" s="35">
        <v>1.7</v>
      </c>
      <c r="J2167" s="33">
        <v>30859</v>
      </c>
      <c r="K2167" s="43">
        <f t="shared" si="143"/>
        <v>20573</v>
      </c>
      <c r="L2167" s="43"/>
      <c r="M2167" s="140"/>
      <c r="O2167" s="113"/>
    </row>
    <row r="2168" spans="1:53" x14ac:dyDescent="0.25">
      <c r="A2168" s="29" t="s">
        <v>3599</v>
      </c>
      <c r="B2168" s="96" t="s">
        <v>3600</v>
      </c>
      <c r="C2168" s="1">
        <v>12070</v>
      </c>
      <c r="D2168" s="48" t="s">
        <v>743</v>
      </c>
      <c r="E2168" s="43">
        <f t="shared" si="141"/>
        <v>11266</v>
      </c>
      <c r="F2168" s="33">
        <f t="shared" si="140"/>
        <v>8047</v>
      </c>
      <c r="G2168" s="43"/>
      <c r="H2168" s="33">
        <v>9978</v>
      </c>
      <c r="I2168" s="35">
        <v>2.15</v>
      </c>
      <c r="J2168" s="33">
        <v>12070</v>
      </c>
      <c r="K2168" s="43">
        <f t="shared" si="143"/>
        <v>8047</v>
      </c>
      <c r="L2168" s="43"/>
      <c r="M2168" s="140"/>
      <c r="O2168" s="113"/>
    </row>
    <row r="2169" spans="1:53" x14ac:dyDescent="0.25">
      <c r="A2169" s="29" t="s">
        <v>3601</v>
      </c>
      <c r="B2169" s="96" t="s">
        <v>3602</v>
      </c>
      <c r="C2169" s="1">
        <v>51120</v>
      </c>
      <c r="D2169" s="48" t="s">
        <v>743</v>
      </c>
      <c r="E2169" s="43">
        <f t="shared" si="141"/>
        <v>47713</v>
      </c>
      <c r="F2169" s="33">
        <f t="shared" si="140"/>
        <v>34081</v>
      </c>
      <c r="G2169" s="43"/>
      <c r="H2169" s="33">
        <v>42260</v>
      </c>
      <c r="I2169" s="35">
        <v>2.15</v>
      </c>
      <c r="J2169" s="33">
        <v>51121</v>
      </c>
      <c r="K2169" s="43">
        <f t="shared" si="143"/>
        <v>34081</v>
      </c>
      <c r="L2169" s="43"/>
      <c r="M2169" s="140"/>
      <c r="O2169" s="113"/>
    </row>
    <row r="2170" spans="1:53" x14ac:dyDescent="0.25">
      <c r="A2170" s="29" t="s">
        <v>3603</v>
      </c>
      <c r="B2170" s="96" t="s">
        <v>3604</v>
      </c>
      <c r="C2170" s="1">
        <v>46389</v>
      </c>
      <c r="D2170" s="48" t="s">
        <v>743</v>
      </c>
      <c r="E2170" s="43">
        <f t="shared" si="141"/>
        <v>43298</v>
      </c>
      <c r="F2170" s="33">
        <f t="shared" si="140"/>
        <v>30927</v>
      </c>
      <c r="G2170" s="43"/>
      <c r="H2170" s="33">
        <v>38349</v>
      </c>
      <c r="I2170" s="35">
        <v>0</v>
      </c>
      <c r="J2170" s="33">
        <v>46390</v>
      </c>
      <c r="K2170" s="43">
        <f t="shared" si="143"/>
        <v>30927</v>
      </c>
      <c r="L2170" s="43"/>
      <c r="M2170" s="140"/>
      <c r="O2170" s="113"/>
    </row>
    <row r="2171" spans="1:53" x14ac:dyDescent="0.25">
      <c r="A2171" s="29" t="s">
        <v>3605</v>
      </c>
      <c r="B2171" s="96" t="s">
        <v>3606</v>
      </c>
      <c r="C2171" s="1">
        <v>14915</v>
      </c>
      <c r="D2171" s="48" t="s">
        <v>743</v>
      </c>
      <c r="E2171" s="43">
        <f t="shared" si="141"/>
        <v>13922</v>
      </c>
      <c r="F2171" s="33">
        <f t="shared" si="140"/>
        <v>9944</v>
      </c>
      <c r="G2171" s="43"/>
      <c r="H2171" s="33">
        <v>12330</v>
      </c>
      <c r="I2171" s="35">
        <v>3.18</v>
      </c>
      <c r="J2171" s="33">
        <v>14915</v>
      </c>
      <c r="K2171" s="43">
        <f t="shared" si="143"/>
        <v>9944</v>
      </c>
      <c r="L2171" s="43"/>
      <c r="M2171" s="140"/>
      <c r="O2171" s="113"/>
    </row>
    <row r="2172" spans="1:53" x14ac:dyDescent="0.25">
      <c r="A2172" s="29" t="s">
        <v>3607</v>
      </c>
      <c r="B2172" s="96" t="s">
        <v>3608</v>
      </c>
      <c r="C2172" s="1">
        <v>20557</v>
      </c>
      <c r="D2172" s="48" t="s">
        <v>743</v>
      </c>
      <c r="E2172" s="43">
        <f t="shared" si="141"/>
        <v>19187</v>
      </c>
      <c r="F2172" s="33">
        <f t="shared" si="140"/>
        <v>13705</v>
      </c>
      <c r="G2172" s="43"/>
      <c r="H2172" s="33">
        <v>16994</v>
      </c>
      <c r="I2172" s="35">
        <v>4.92</v>
      </c>
      <c r="J2172" s="33">
        <v>20557</v>
      </c>
      <c r="K2172" s="43">
        <f t="shared" si="143"/>
        <v>13705</v>
      </c>
      <c r="L2172" s="43"/>
      <c r="M2172" s="140"/>
      <c r="O2172" s="113"/>
    </row>
    <row r="2173" spans="1:53" ht="15.75" thickBot="1" x14ac:dyDescent="0.3">
      <c r="A2173" s="29" t="s">
        <v>3609</v>
      </c>
      <c r="B2173" s="96" t="s">
        <v>3610</v>
      </c>
      <c r="C2173" s="1">
        <v>71610</v>
      </c>
      <c r="D2173" s="48" t="s">
        <v>743</v>
      </c>
      <c r="E2173" s="43">
        <f t="shared" si="141"/>
        <v>66836</v>
      </c>
      <c r="F2173" s="33">
        <f t="shared" si="140"/>
        <v>47740</v>
      </c>
      <c r="G2173" s="43"/>
      <c r="H2173" s="33">
        <v>59198</v>
      </c>
      <c r="I2173" s="35">
        <v>4.92</v>
      </c>
      <c r="J2173" s="33">
        <v>71610</v>
      </c>
      <c r="K2173" s="43">
        <f t="shared" si="143"/>
        <v>47740</v>
      </c>
      <c r="L2173" s="43"/>
      <c r="M2173" s="140"/>
      <c r="O2173" s="113"/>
    </row>
    <row r="2174" spans="1:53" x14ac:dyDescent="0.25">
      <c r="A2174" s="29" t="s">
        <v>159</v>
      </c>
      <c r="B2174" s="64" t="s">
        <v>3611</v>
      </c>
      <c r="E2174" s="43" t="str">
        <f t="shared" si="141"/>
        <v/>
      </c>
      <c r="F2174" s="33" t="str">
        <f t="shared" si="140"/>
        <v/>
      </c>
      <c r="G2174" s="43"/>
      <c r="H2174" s="34" t="s">
        <v>3464</v>
      </c>
      <c r="I2174" s="35" t="s">
        <v>3612</v>
      </c>
      <c r="J2174" s="114" t="s">
        <v>159</v>
      </c>
      <c r="K2174" s="43"/>
      <c r="L2174" s="43"/>
      <c r="M2174" s="140"/>
      <c r="O2174" s="113"/>
    </row>
    <row r="2175" spans="1:53" x14ac:dyDescent="0.25">
      <c r="A2175" s="29" t="s">
        <v>159</v>
      </c>
      <c r="B2175" s="37" t="s">
        <v>3613</v>
      </c>
      <c r="E2175" s="43" t="str">
        <f t="shared" si="141"/>
        <v/>
      </c>
      <c r="F2175" s="33" t="str">
        <f t="shared" si="140"/>
        <v/>
      </c>
      <c r="G2175" s="43"/>
      <c r="H2175" s="34" t="s">
        <v>3614</v>
      </c>
      <c r="I2175" s="35" t="s">
        <v>3507</v>
      </c>
      <c r="J2175" s="114" t="s">
        <v>159</v>
      </c>
      <c r="K2175" s="43"/>
      <c r="L2175" s="43"/>
      <c r="M2175" s="140"/>
      <c r="O2175" s="113"/>
    </row>
    <row r="2176" spans="1:53" x14ac:dyDescent="0.25">
      <c r="A2176" s="29" t="s">
        <v>159</v>
      </c>
      <c r="B2176" s="37" t="s">
        <v>69</v>
      </c>
      <c r="E2176" s="43" t="str">
        <f t="shared" si="141"/>
        <v/>
      </c>
      <c r="F2176" s="33" t="str">
        <f t="shared" si="140"/>
        <v/>
      </c>
      <c r="G2176" s="43"/>
      <c r="H2176" s="34" t="s">
        <v>3583</v>
      </c>
      <c r="I2176" s="35" t="s">
        <v>3422</v>
      </c>
      <c r="J2176" s="114" t="s">
        <v>159</v>
      </c>
      <c r="K2176" s="43"/>
      <c r="L2176" s="43"/>
      <c r="M2176" s="140"/>
      <c r="O2176" s="113"/>
      <c r="Q2176" s="42"/>
      <c r="R2176" s="42"/>
      <c r="S2176" s="42"/>
      <c r="T2176" s="42"/>
      <c r="U2176" s="42"/>
      <c r="V2176" s="42"/>
      <c r="W2176" s="42"/>
      <c r="X2176" s="42"/>
      <c r="Y2176" s="42"/>
      <c r="Z2176" s="42"/>
      <c r="AA2176" s="42"/>
      <c r="AB2176" s="42"/>
      <c r="AC2176" s="42"/>
      <c r="AD2176" s="42"/>
      <c r="AE2176" s="42"/>
      <c r="AF2176" s="42"/>
      <c r="AG2176" s="42"/>
      <c r="AH2176" s="42"/>
      <c r="AI2176" s="42"/>
      <c r="AJ2176" s="42"/>
      <c r="AK2176" s="42"/>
      <c r="AL2176" s="42"/>
      <c r="AM2176" s="42"/>
      <c r="AN2176" s="42"/>
      <c r="AO2176" s="42"/>
      <c r="AP2176" s="42"/>
      <c r="AQ2176" s="42"/>
      <c r="AR2176" s="42"/>
      <c r="AS2176" s="42"/>
      <c r="AT2176" s="42"/>
      <c r="AU2176" s="42"/>
      <c r="AV2176" s="42"/>
      <c r="AW2176" s="42"/>
      <c r="AX2176" s="42"/>
      <c r="AY2176" s="42"/>
      <c r="AZ2176" s="42"/>
      <c r="BA2176" s="42"/>
    </row>
    <row r="2177" spans="1:53" s="42" customFormat="1" x14ac:dyDescent="0.25">
      <c r="A2177" s="23"/>
      <c r="B2177" s="38"/>
      <c r="C2177" s="115"/>
      <c r="D2177" s="31"/>
      <c r="E2177" s="43" t="str">
        <f t="shared" si="141"/>
        <v/>
      </c>
      <c r="F2177" s="33" t="str">
        <f t="shared" si="140"/>
        <v/>
      </c>
      <c r="G2177" s="43"/>
      <c r="H2177" s="35"/>
      <c r="I2177" s="41" t="s">
        <v>3423</v>
      </c>
      <c r="J2177" s="40" t="s">
        <v>159</v>
      </c>
      <c r="K2177" s="43"/>
      <c r="L2177" s="43"/>
      <c r="M2177" s="140"/>
      <c r="N2177" s="113"/>
      <c r="O2177" s="113"/>
    </row>
    <row r="2178" spans="1:53" s="42" customFormat="1" x14ac:dyDescent="0.25">
      <c r="A2178" s="23"/>
      <c r="B2178" s="38"/>
      <c r="C2178" s="115"/>
      <c r="D2178" s="31"/>
      <c r="E2178" s="43" t="str">
        <f t="shared" si="141"/>
        <v/>
      </c>
      <c r="F2178" s="33" t="str">
        <f t="shared" si="140"/>
        <v/>
      </c>
      <c r="G2178" s="43"/>
      <c r="H2178" s="56"/>
      <c r="I2178" s="41"/>
      <c r="J2178" s="40" t="s">
        <v>159</v>
      </c>
      <c r="K2178" s="43"/>
      <c r="L2178" s="43"/>
      <c r="M2178" s="140"/>
      <c r="N2178" s="113"/>
      <c r="O2178" s="113"/>
    </row>
    <row r="2179" spans="1:53" s="42" customFormat="1" ht="15.75" thickBot="1" x14ac:dyDescent="0.3">
      <c r="A2179" s="23"/>
      <c r="B2179" s="59"/>
      <c r="C2179" s="115"/>
      <c r="D2179" s="31"/>
      <c r="E2179" s="43" t="str">
        <f t="shared" si="141"/>
        <v/>
      </c>
      <c r="F2179" s="33" t="str">
        <f t="shared" si="140"/>
        <v/>
      </c>
      <c r="G2179" s="43"/>
      <c r="H2179" s="56"/>
      <c r="I2179" s="41"/>
      <c r="J2179" s="40" t="s">
        <v>159</v>
      </c>
      <c r="K2179" s="43"/>
      <c r="L2179" s="43"/>
      <c r="M2179" s="140"/>
      <c r="N2179" s="113"/>
      <c r="O2179" s="113"/>
      <c r="Q2179" s="24"/>
      <c r="R2179" s="24"/>
      <c r="S2179" s="24"/>
      <c r="T2179" s="24"/>
      <c r="U2179" s="24"/>
      <c r="V2179" s="24"/>
      <c r="W2179" s="24"/>
      <c r="X2179" s="24"/>
      <c r="Y2179" s="24"/>
      <c r="Z2179" s="24"/>
      <c r="AA2179" s="24"/>
      <c r="AB2179" s="24"/>
      <c r="AC2179" s="24"/>
      <c r="AD2179" s="24"/>
      <c r="AE2179" s="24"/>
      <c r="AF2179" s="24"/>
      <c r="AG2179" s="24"/>
      <c r="AH2179" s="24"/>
      <c r="AI2179" s="24"/>
      <c r="AJ2179" s="24"/>
      <c r="AK2179" s="24"/>
      <c r="AL2179" s="24"/>
      <c r="AM2179" s="24"/>
      <c r="AN2179" s="24"/>
      <c r="AO2179" s="24"/>
      <c r="AP2179" s="24"/>
      <c r="AQ2179" s="24"/>
      <c r="AR2179" s="24"/>
      <c r="AS2179" s="24"/>
      <c r="AT2179" s="24"/>
      <c r="AU2179" s="24"/>
      <c r="AV2179" s="24"/>
      <c r="AW2179" s="24"/>
      <c r="AX2179" s="24"/>
      <c r="AY2179" s="24"/>
      <c r="AZ2179" s="24"/>
      <c r="BA2179" s="24"/>
    </row>
    <row r="2180" spans="1:53" x14ac:dyDescent="0.25">
      <c r="B2180" s="48"/>
      <c r="D2180" s="31"/>
      <c r="E2180" s="43" t="str">
        <f t="shared" si="141"/>
        <v/>
      </c>
      <c r="F2180" s="33" t="str">
        <f t="shared" si="140"/>
        <v/>
      </c>
      <c r="G2180" s="43"/>
      <c r="H2180" s="55" t="s">
        <v>241</v>
      </c>
      <c r="I2180" s="35" t="s">
        <v>242</v>
      </c>
      <c r="J2180" s="114" t="s">
        <v>159</v>
      </c>
      <c r="K2180" s="43"/>
      <c r="L2180" s="43"/>
      <c r="M2180" s="140"/>
      <c r="O2180" s="113"/>
    </row>
    <row r="2181" spans="1:53" x14ac:dyDescent="0.25">
      <c r="A2181" s="23" t="s">
        <v>73</v>
      </c>
      <c r="B2181" s="31" t="s">
        <v>69</v>
      </c>
      <c r="D2181" s="31" t="s">
        <v>243</v>
      </c>
      <c r="E2181" s="43" t="str">
        <f t="shared" si="141"/>
        <v/>
      </c>
      <c r="F2181" s="33" t="str">
        <f t="shared" si="140"/>
        <v/>
      </c>
      <c r="G2181" s="43"/>
      <c r="H2181" s="55" t="s">
        <v>244</v>
      </c>
      <c r="I2181" s="35" t="s">
        <v>245</v>
      </c>
      <c r="J2181" s="114" t="s">
        <v>159</v>
      </c>
      <c r="K2181" s="43"/>
      <c r="L2181" s="43"/>
      <c r="M2181" s="140"/>
      <c r="O2181" s="113"/>
    </row>
    <row r="2182" spans="1:53" x14ac:dyDescent="0.25">
      <c r="A2182" s="29">
        <v>92150740</v>
      </c>
      <c r="B2182" s="75" t="s">
        <v>3615</v>
      </c>
      <c r="C2182" s="1">
        <v>16039</v>
      </c>
      <c r="D2182" s="48" t="s">
        <v>743</v>
      </c>
      <c r="E2182" s="43">
        <f t="shared" si="141"/>
        <v>14970</v>
      </c>
      <c r="F2182" s="33">
        <f t="shared" si="140"/>
        <v>10693</v>
      </c>
      <c r="G2182" s="43"/>
      <c r="H2182" s="33">
        <v>13259</v>
      </c>
      <c r="I2182" s="35">
        <v>10</v>
      </c>
      <c r="J2182" s="33">
        <v>16039</v>
      </c>
      <c r="K2182" s="43">
        <f>H2182/1.24</f>
        <v>10693</v>
      </c>
      <c r="L2182" s="43"/>
      <c r="M2182" s="140"/>
      <c r="O2182" s="113"/>
    </row>
    <row r="2183" spans="1:53" x14ac:dyDescent="0.25">
      <c r="A2183" s="29">
        <v>92150750</v>
      </c>
      <c r="B2183" s="96" t="s">
        <v>3616</v>
      </c>
      <c r="C2183" s="1">
        <v>20834</v>
      </c>
      <c r="D2183" s="48" t="s">
        <v>743</v>
      </c>
      <c r="E2183" s="43">
        <f t="shared" si="141"/>
        <v>19446</v>
      </c>
      <c r="F2183" s="33">
        <f t="shared" si="140"/>
        <v>13890</v>
      </c>
      <c r="G2183" s="43"/>
      <c r="H2183" s="33">
        <v>17223</v>
      </c>
      <c r="I2183" s="35">
        <v>13</v>
      </c>
      <c r="J2183" s="33">
        <v>20834</v>
      </c>
      <c r="K2183" s="43">
        <f>H2183/1.24</f>
        <v>13890</v>
      </c>
      <c r="L2183" s="43"/>
      <c r="M2183" s="140"/>
      <c r="O2183" s="113"/>
    </row>
    <row r="2184" spans="1:53" x14ac:dyDescent="0.25">
      <c r="A2184" s="29">
        <v>92150791</v>
      </c>
      <c r="B2184" s="84" t="s">
        <v>3617</v>
      </c>
      <c r="C2184" s="1">
        <v>59005</v>
      </c>
      <c r="D2184" s="48" t="s">
        <v>743</v>
      </c>
      <c r="E2184" s="43">
        <f t="shared" si="141"/>
        <v>55072</v>
      </c>
      <c r="F2184" s="33">
        <f t="shared" si="140"/>
        <v>39337</v>
      </c>
      <c r="G2184" s="43"/>
      <c r="H2184" s="33">
        <v>48778</v>
      </c>
      <c r="I2184" s="35">
        <v>48</v>
      </c>
      <c r="J2184" s="33">
        <v>59006</v>
      </c>
      <c r="K2184" s="43">
        <f>H2184/1.24</f>
        <v>39337</v>
      </c>
      <c r="L2184" s="43"/>
      <c r="M2184" s="140"/>
      <c r="O2184" s="113"/>
    </row>
    <row r="2185" spans="1:53" x14ac:dyDescent="0.25">
      <c r="A2185" s="29">
        <v>92150792</v>
      </c>
      <c r="B2185" s="96" t="s">
        <v>3618</v>
      </c>
      <c r="C2185" s="1">
        <v>63033</v>
      </c>
      <c r="D2185" s="48" t="s">
        <v>743</v>
      </c>
      <c r="E2185" s="43">
        <f t="shared" si="141"/>
        <v>58832</v>
      </c>
      <c r="F2185" s="33">
        <f t="shared" ref="F2185:F2248" si="144">IF(K2185=0,"",K2185)</f>
        <v>42023</v>
      </c>
      <c r="G2185" s="43"/>
      <c r="H2185" s="33">
        <v>52108</v>
      </c>
      <c r="I2185" s="35">
        <v>18.198</v>
      </c>
      <c r="J2185" s="33">
        <v>63034</v>
      </c>
      <c r="K2185" s="43">
        <f>H2185/1.24</f>
        <v>42023</v>
      </c>
      <c r="L2185" s="43"/>
      <c r="M2185" s="140"/>
      <c r="O2185" s="113"/>
    </row>
    <row r="2186" spans="1:53" x14ac:dyDescent="0.25">
      <c r="B2186" s="48"/>
      <c r="E2186" s="43" t="str">
        <f t="shared" ref="E2186:E2249" si="145">IF(K2186&lt;=0,"",K2186*E$2)</f>
        <v/>
      </c>
      <c r="F2186" s="33" t="str">
        <f t="shared" si="144"/>
        <v/>
      </c>
      <c r="G2186" s="43"/>
      <c r="H2186" s="56"/>
      <c r="J2186" s="114" t="s">
        <v>159</v>
      </c>
      <c r="K2186" s="43"/>
      <c r="L2186" s="43"/>
      <c r="M2186" s="140"/>
      <c r="O2186" s="113"/>
    </row>
    <row r="2187" spans="1:53" ht="15.75" thickBot="1" x14ac:dyDescent="0.3">
      <c r="B2187" s="48" t="s">
        <v>69</v>
      </c>
      <c r="E2187" s="43" t="str">
        <f t="shared" si="145"/>
        <v/>
      </c>
      <c r="F2187" s="33" t="str">
        <f t="shared" si="144"/>
        <v/>
      </c>
      <c r="G2187" s="43"/>
      <c r="H2187" s="56"/>
      <c r="J2187" s="114" t="s">
        <v>159</v>
      </c>
      <c r="K2187" s="43"/>
      <c r="L2187" s="43"/>
      <c r="M2187" s="140"/>
      <c r="O2187" s="113"/>
    </row>
    <row r="2188" spans="1:53" x14ac:dyDescent="0.25">
      <c r="B2188" s="64" t="s">
        <v>3619</v>
      </c>
      <c r="E2188" s="43" t="str">
        <f t="shared" si="145"/>
        <v/>
      </c>
      <c r="F2188" s="33" t="str">
        <f t="shared" si="144"/>
        <v/>
      </c>
      <c r="G2188" s="43"/>
      <c r="H2188" s="97" t="s">
        <v>3464</v>
      </c>
      <c r="I2188" s="35" t="s">
        <v>3620</v>
      </c>
      <c r="J2188" s="114" t="s">
        <v>159</v>
      </c>
      <c r="K2188" s="43"/>
      <c r="L2188" s="43"/>
      <c r="M2188" s="140"/>
      <c r="O2188" s="113"/>
    </row>
    <row r="2189" spans="1:53" x14ac:dyDescent="0.25">
      <c r="B2189" s="37" t="s">
        <v>3613</v>
      </c>
      <c r="E2189" s="43" t="str">
        <f t="shared" si="145"/>
        <v/>
      </c>
      <c r="F2189" s="33" t="str">
        <f t="shared" si="144"/>
        <v/>
      </c>
      <c r="G2189" s="43"/>
      <c r="H2189" s="34" t="s">
        <v>3621</v>
      </c>
      <c r="I2189" s="35" t="s">
        <v>3622</v>
      </c>
      <c r="J2189" s="114" t="s">
        <v>159</v>
      </c>
      <c r="K2189" s="43"/>
      <c r="L2189" s="43"/>
      <c r="M2189" s="140"/>
      <c r="O2189" s="113"/>
    </row>
    <row r="2190" spans="1:53" x14ac:dyDescent="0.25">
      <c r="B2190" s="37" t="s">
        <v>69</v>
      </c>
      <c r="E2190" s="43" t="str">
        <f t="shared" si="145"/>
        <v/>
      </c>
      <c r="F2190" s="33" t="str">
        <f t="shared" si="144"/>
        <v/>
      </c>
      <c r="G2190" s="43"/>
      <c r="H2190" s="34" t="s">
        <v>3623</v>
      </c>
      <c r="I2190" s="35" t="s">
        <v>3624</v>
      </c>
      <c r="J2190" s="114" t="s">
        <v>159</v>
      </c>
      <c r="K2190" s="43"/>
      <c r="L2190" s="43"/>
      <c r="M2190" s="140"/>
      <c r="O2190" s="113"/>
      <c r="Q2190" s="42"/>
      <c r="R2190" s="42"/>
      <c r="S2190" s="42"/>
      <c r="T2190" s="42"/>
      <c r="U2190" s="42"/>
      <c r="V2190" s="42"/>
      <c r="W2190" s="42"/>
      <c r="X2190" s="42"/>
      <c r="Y2190" s="42"/>
      <c r="Z2190" s="42"/>
      <c r="AA2190" s="42"/>
      <c r="AB2190" s="42"/>
      <c r="AC2190" s="42"/>
      <c r="AD2190" s="42"/>
      <c r="AE2190" s="42"/>
      <c r="AF2190" s="42"/>
      <c r="AG2190" s="42"/>
      <c r="AH2190" s="42"/>
      <c r="AI2190" s="42"/>
      <c r="AJ2190" s="42"/>
      <c r="AK2190" s="42"/>
      <c r="AL2190" s="42"/>
      <c r="AM2190" s="42"/>
      <c r="AN2190" s="42"/>
      <c r="AO2190" s="42"/>
      <c r="AP2190" s="42"/>
      <c r="AQ2190" s="42"/>
      <c r="AR2190" s="42"/>
      <c r="AS2190" s="42"/>
      <c r="AT2190" s="42"/>
      <c r="AU2190" s="42"/>
      <c r="AV2190" s="42"/>
      <c r="AW2190" s="42"/>
      <c r="AX2190" s="42"/>
      <c r="AY2190" s="42"/>
      <c r="AZ2190" s="42"/>
      <c r="BA2190" s="42"/>
    </row>
    <row r="2191" spans="1:53" s="42" customFormat="1" x14ac:dyDescent="0.25">
      <c r="A2191" s="23"/>
      <c r="B2191" s="37"/>
      <c r="C2191" s="115"/>
      <c r="D2191" s="31"/>
      <c r="E2191" s="43" t="str">
        <f t="shared" si="145"/>
        <v/>
      </c>
      <c r="F2191" s="33" t="str">
        <f t="shared" si="144"/>
        <v/>
      </c>
      <c r="G2191" s="43"/>
      <c r="H2191" s="34" t="s">
        <v>3625</v>
      </c>
      <c r="I2191" s="41" t="s">
        <v>3626</v>
      </c>
      <c r="J2191" s="40" t="s">
        <v>159</v>
      </c>
      <c r="K2191" s="43"/>
      <c r="L2191" s="43"/>
      <c r="M2191" s="140"/>
      <c r="N2191" s="113"/>
      <c r="O2191" s="113"/>
    </row>
    <row r="2192" spans="1:53" s="42" customFormat="1" x14ac:dyDescent="0.25">
      <c r="A2192" s="23"/>
      <c r="B2192" s="37" t="s">
        <v>69</v>
      </c>
      <c r="C2192" s="115"/>
      <c r="D2192" s="31"/>
      <c r="E2192" s="43" t="str">
        <f t="shared" si="145"/>
        <v/>
      </c>
      <c r="F2192" s="33" t="str">
        <f t="shared" si="144"/>
        <v/>
      </c>
      <c r="G2192" s="43"/>
      <c r="H2192" s="35"/>
      <c r="I2192" s="41"/>
      <c r="J2192" s="40" t="s">
        <v>159</v>
      </c>
      <c r="K2192" s="43"/>
      <c r="L2192" s="43"/>
      <c r="M2192" s="140"/>
      <c r="N2192" s="113"/>
      <c r="O2192" s="113"/>
    </row>
    <row r="2193" spans="1:53" s="42" customFormat="1" ht="15.75" thickBot="1" x14ac:dyDescent="0.3">
      <c r="A2193" s="23"/>
      <c r="B2193" s="67"/>
      <c r="C2193" s="115"/>
      <c r="D2193" s="31"/>
      <c r="E2193" s="43" t="str">
        <f t="shared" si="145"/>
        <v/>
      </c>
      <c r="F2193" s="33" t="str">
        <f t="shared" si="144"/>
        <v/>
      </c>
      <c r="G2193" s="43"/>
      <c r="H2193" s="56"/>
      <c r="I2193" s="41"/>
      <c r="J2193" s="40" t="s">
        <v>159</v>
      </c>
      <c r="K2193" s="43"/>
      <c r="L2193" s="43"/>
      <c r="M2193" s="140"/>
      <c r="N2193" s="113"/>
      <c r="O2193" s="113"/>
      <c r="Q2193" s="24"/>
      <c r="R2193" s="24"/>
      <c r="S2193" s="24"/>
      <c r="T2193" s="24"/>
      <c r="U2193" s="24"/>
      <c r="V2193" s="24"/>
      <c r="W2193" s="24"/>
      <c r="X2193" s="24"/>
      <c r="Y2193" s="24"/>
      <c r="Z2193" s="24"/>
      <c r="AA2193" s="24"/>
      <c r="AB2193" s="24"/>
      <c r="AC2193" s="24"/>
      <c r="AD2193" s="24"/>
      <c r="AE2193" s="24"/>
      <c r="AF2193" s="24"/>
      <c r="AG2193" s="24"/>
      <c r="AH2193" s="24"/>
      <c r="AI2193" s="24"/>
      <c r="AJ2193" s="24"/>
      <c r="AK2193" s="24"/>
      <c r="AL2193" s="24"/>
      <c r="AM2193" s="24"/>
      <c r="AN2193" s="24"/>
      <c r="AO2193" s="24"/>
      <c r="AP2193" s="24"/>
      <c r="AQ2193" s="24"/>
      <c r="AR2193" s="24"/>
      <c r="AS2193" s="24"/>
      <c r="AT2193" s="24"/>
      <c r="AU2193" s="24"/>
      <c r="AV2193" s="24"/>
      <c r="AW2193" s="24"/>
      <c r="AX2193" s="24"/>
      <c r="AY2193" s="24"/>
      <c r="AZ2193" s="24"/>
      <c r="BA2193" s="24"/>
    </row>
    <row r="2194" spans="1:53" x14ac:dyDescent="0.25">
      <c r="B2194" s="31" t="s">
        <v>69</v>
      </c>
      <c r="D2194" s="31"/>
      <c r="E2194" s="43" t="str">
        <f t="shared" si="145"/>
        <v/>
      </c>
      <c r="F2194" s="33" t="str">
        <f t="shared" si="144"/>
        <v/>
      </c>
      <c r="G2194" s="43"/>
      <c r="H2194" s="55" t="s">
        <v>241</v>
      </c>
      <c r="I2194" s="35" t="s">
        <v>242</v>
      </c>
      <c r="J2194" s="114" t="s">
        <v>159</v>
      </c>
      <c r="K2194" s="43"/>
      <c r="L2194" s="43"/>
      <c r="M2194" s="140"/>
      <c r="O2194" s="113"/>
    </row>
    <row r="2195" spans="1:53" x14ac:dyDescent="0.25">
      <c r="A2195" s="23" t="s">
        <v>73</v>
      </c>
      <c r="B2195" s="31" t="s">
        <v>3627</v>
      </c>
      <c r="D2195" s="31" t="s">
        <v>243</v>
      </c>
      <c r="E2195" s="43" t="str">
        <f t="shared" si="145"/>
        <v/>
      </c>
      <c r="F2195" s="33" t="str">
        <f t="shared" si="144"/>
        <v/>
      </c>
      <c r="G2195" s="43"/>
      <c r="H2195" s="55" t="s">
        <v>244</v>
      </c>
      <c r="I2195" s="35" t="s">
        <v>245</v>
      </c>
      <c r="J2195" s="114" t="s">
        <v>159</v>
      </c>
      <c r="K2195" s="43"/>
      <c r="L2195" s="43"/>
      <c r="M2195" s="140"/>
      <c r="O2195" s="113"/>
    </row>
    <row r="2196" spans="1:53" x14ac:dyDescent="0.25">
      <c r="A2196" s="29">
        <v>92554250</v>
      </c>
      <c r="B2196" s="75" t="s">
        <v>3628</v>
      </c>
      <c r="C2196" s="1">
        <v>74779</v>
      </c>
      <c r="D2196" s="48" t="s">
        <v>743</v>
      </c>
      <c r="E2196" s="43">
        <f t="shared" si="145"/>
        <v>69794</v>
      </c>
      <c r="F2196" s="33">
        <f t="shared" si="144"/>
        <v>49853</v>
      </c>
      <c r="G2196" s="43"/>
      <c r="H2196" s="33">
        <v>61818</v>
      </c>
      <c r="I2196" s="35">
        <v>15.4</v>
      </c>
      <c r="J2196" s="33">
        <v>74780</v>
      </c>
      <c r="K2196" s="43">
        <f t="shared" ref="K2196:K2202" si="146">H2196/1.24</f>
        <v>49853</v>
      </c>
      <c r="L2196" s="43"/>
      <c r="M2196" s="140"/>
      <c r="O2196" s="113"/>
    </row>
    <row r="2197" spans="1:53" x14ac:dyDescent="0.25">
      <c r="A2197" s="29">
        <v>92554265</v>
      </c>
      <c r="B2197" s="96" t="s">
        <v>3629</v>
      </c>
      <c r="C2197" s="1">
        <v>101856</v>
      </c>
      <c r="D2197" s="48" t="s">
        <v>743</v>
      </c>
      <c r="E2197" s="43">
        <f t="shared" si="145"/>
        <v>95066</v>
      </c>
      <c r="F2197" s="33">
        <f t="shared" si="144"/>
        <v>67904</v>
      </c>
      <c r="G2197" s="43"/>
      <c r="H2197" s="33">
        <v>84201</v>
      </c>
      <c r="I2197" s="35">
        <v>20.3</v>
      </c>
      <c r="J2197" s="33">
        <v>101856</v>
      </c>
      <c r="K2197" s="43">
        <f t="shared" si="146"/>
        <v>67904</v>
      </c>
      <c r="L2197" s="43"/>
      <c r="M2197" s="140"/>
      <c r="O2197" s="113"/>
    </row>
    <row r="2198" spans="1:53" x14ac:dyDescent="0.25">
      <c r="A2198" s="29">
        <v>92554280</v>
      </c>
      <c r="B2198" s="96" t="s">
        <v>3630</v>
      </c>
      <c r="C2198" s="1">
        <v>97651</v>
      </c>
      <c r="D2198" s="48" t="s">
        <v>743</v>
      </c>
      <c r="E2198" s="43">
        <f t="shared" si="145"/>
        <v>91141</v>
      </c>
      <c r="F2198" s="33">
        <f t="shared" si="144"/>
        <v>65101</v>
      </c>
      <c r="G2198" s="43"/>
      <c r="H2198" s="33">
        <v>80725</v>
      </c>
      <c r="I2198" s="35">
        <v>26.8</v>
      </c>
      <c r="J2198" s="33">
        <v>97651</v>
      </c>
      <c r="K2198" s="43">
        <f t="shared" si="146"/>
        <v>65101</v>
      </c>
      <c r="L2198" s="43"/>
      <c r="M2198" s="140"/>
      <c r="O2198" s="113"/>
    </row>
    <row r="2199" spans="1:53" x14ac:dyDescent="0.25">
      <c r="A2199" s="29">
        <v>92554350</v>
      </c>
      <c r="B2199" s="96" t="s">
        <v>3631</v>
      </c>
      <c r="C2199" s="1">
        <v>72227</v>
      </c>
      <c r="D2199" s="48" t="s">
        <v>743</v>
      </c>
      <c r="E2199" s="43">
        <f t="shared" si="145"/>
        <v>67413</v>
      </c>
      <c r="F2199" s="33">
        <f t="shared" si="144"/>
        <v>48152</v>
      </c>
      <c r="G2199" s="43"/>
      <c r="H2199" s="33">
        <v>59708</v>
      </c>
      <c r="I2199" s="35">
        <v>13.5</v>
      </c>
      <c r="J2199" s="33">
        <v>72227</v>
      </c>
      <c r="K2199" s="43">
        <f t="shared" si="146"/>
        <v>48152</v>
      </c>
      <c r="L2199" s="43"/>
      <c r="M2199" s="140"/>
      <c r="O2199" s="113"/>
    </row>
    <row r="2200" spans="1:53" x14ac:dyDescent="0.25">
      <c r="A2200" s="29">
        <v>92554365</v>
      </c>
      <c r="B2200" s="96" t="s">
        <v>3632</v>
      </c>
      <c r="C2200" s="1">
        <v>99750</v>
      </c>
      <c r="D2200" s="48" t="s">
        <v>743</v>
      </c>
      <c r="E2200" s="43">
        <f t="shared" si="145"/>
        <v>93100</v>
      </c>
      <c r="F2200" s="33">
        <f t="shared" si="144"/>
        <v>66500</v>
      </c>
      <c r="G2200" s="43"/>
      <c r="H2200" s="33">
        <v>82460</v>
      </c>
      <c r="I2200" s="35">
        <v>16.5</v>
      </c>
      <c r="J2200" s="33">
        <v>99750</v>
      </c>
      <c r="K2200" s="43">
        <f t="shared" si="146"/>
        <v>66500</v>
      </c>
      <c r="L2200" s="43"/>
      <c r="M2200" s="140"/>
      <c r="O2200" s="113"/>
    </row>
    <row r="2201" spans="1:53" x14ac:dyDescent="0.25">
      <c r="A2201" s="29">
        <v>92554380</v>
      </c>
      <c r="B2201" s="84" t="s">
        <v>3633</v>
      </c>
      <c r="C2201" s="1">
        <v>144100</v>
      </c>
      <c r="D2201" s="48" t="s">
        <v>743</v>
      </c>
      <c r="E2201" s="43">
        <f t="shared" si="145"/>
        <v>134494</v>
      </c>
      <c r="F2201" s="33">
        <f t="shared" si="144"/>
        <v>96067</v>
      </c>
      <c r="G2201" s="43"/>
      <c r="H2201" s="33">
        <v>119123</v>
      </c>
      <c r="I2201" s="35">
        <v>20.5</v>
      </c>
      <c r="J2201" s="33">
        <v>144100</v>
      </c>
      <c r="K2201" s="43">
        <f t="shared" si="146"/>
        <v>96067</v>
      </c>
      <c r="L2201" s="43"/>
      <c r="M2201" s="140"/>
      <c r="O2201" s="113"/>
    </row>
    <row r="2202" spans="1:53" x14ac:dyDescent="0.25">
      <c r="A2202" s="29">
        <v>92554390</v>
      </c>
      <c r="B2202" s="96" t="s">
        <v>3634</v>
      </c>
      <c r="C2202" s="1">
        <v>170608</v>
      </c>
      <c r="D2202" s="48" t="s">
        <v>743</v>
      </c>
      <c r="E2202" s="43">
        <f t="shared" si="145"/>
        <v>159235</v>
      </c>
      <c r="F2202" s="33">
        <f t="shared" si="144"/>
        <v>113739</v>
      </c>
      <c r="G2202" s="43"/>
      <c r="H2202" s="33">
        <v>141036</v>
      </c>
      <c r="I2202" s="35">
        <v>30.5</v>
      </c>
      <c r="J2202" s="33">
        <v>170608</v>
      </c>
      <c r="K2202" s="43">
        <f t="shared" si="146"/>
        <v>113739</v>
      </c>
      <c r="L2202" s="43"/>
      <c r="M2202" s="140"/>
      <c r="O2202" s="113"/>
    </row>
    <row r="2203" spans="1:53" x14ac:dyDescent="0.25">
      <c r="B2203" s="48" t="s">
        <v>69</v>
      </c>
      <c r="E2203" s="43" t="str">
        <f t="shared" si="145"/>
        <v/>
      </c>
      <c r="F2203" s="33" t="str">
        <f t="shared" si="144"/>
        <v/>
      </c>
      <c r="G2203" s="43"/>
      <c r="J2203" s="114" t="s">
        <v>159</v>
      </c>
      <c r="K2203" s="43"/>
      <c r="L2203" s="43"/>
      <c r="M2203" s="140"/>
      <c r="O2203" s="113"/>
    </row>
    <row r="2204" spans="1:53" x14ac:dyDescent="0.25">
      <c r="B2204" s="48"/>
      <c r="D2204" s="31"/>
      <c r="E2204" s="43" t="str">
        <f t="shared" si="145"/>
        <v/>
      </c>
      <c r="F2204" s="33" t="str">
        <f t="shared" si="144"/>
        <v/>
      </c>
      <c r="G2204" s="43"/>
      <c r="H2204" s="45"/>
      <c r="J2204" s="114" t="s">
        <v>159</v>
      </c>
      <c r="K2204" s="43"/>
      <c r="L2204" s="43"/>
      <c r="M2204" s="140"/>
      <c r="O2204" s="113"/>
    </row>
    <row r="2205" spans="1:53" x14ac:dyDescent="0.25">
      <c r="B2205" s="48"/>
      <c r="D2205" s="31" t="s">
        <v>160</v>
      </c>
      <c r="E2205" s="43" t="str">
        <f t="shared" si="145"/>
        <v/>
      </c>
      <c r="F2205" s="33" t="str">
        <f t="shared" si="144"/>
        <v/>
      </c>
      <c r="G2205" s="43"/>
      <c r="H2205" s="45" t="s">
        <v>3635</v>
      </c>
      <c r="J2205" s="114" t="s">
        <v>159</v>
      </c>
      <c r="K2205" s="43"/>
      <c r="L2205" s="43"/>
      <c r="M2205" s="140"/>
      <c r="O2205" s="113"/>
    </row>
    <row r="2206" spans="1:53" x14ac:dyDescent="0.25">
      <c r="B2206" s="48"/>
      <c r="D2206" s="31" t="s">
        <v>163</v>
      </c>
      <c r="E2206" s="43" t="str">
        <f t="shared" si="145"/>
        <v/>
      </c>
      <c r="F2206" s="33" t="str">
        <f t="shared" si="144"/>
        <v/>
      </c>
      <c r="G2206" s="43"/>
      <c r="H2206" s="45" t="s">
        <v>3636</v>
      </c>
      <c r="J2206" s="114" t="s">
        <v>159</v>
      </c>
      <c r="K2206" s="43"/>
      <c r="L2206" s="43"/>
      <c r="M2206" s="140"/>
      <c r="O2206" s="113"/>
    </row>
    <row r="2207" spans="1:53" x14ac:dyDescent="0.25">
      <c r="B2207" s="48"/>
      <c r="D2207" s="31"/>
      <c r="E2207" s="43" t="str">
        <f t="shared" si="145"/>
        <v/>
      </c>
      <c r="F2207" s="33" t="str">
        <f t="shared" si="144"/>
        <v/>
      </c>
      <c r="G2207" s="43"/>
      <c r="H2207" s="45" t="s">
        <v>3637</v>
      </c>
      <c r="J2207" s="114" t="s">
        <v>159</v>
      </c>
      <c r="K2207" s="43"/>
      <c r="L2207" s="43"/>
      <c r="M2207" s="140"/>
      <c r="O2207" s="113"/>
    </row>
    <row r="2208" spans="1:53" ht="15.75" thickBot="1" x14ac:dyDescent="0.3">
      <c r="B2208" s="48"/>
      <c r="C2208" s="116"/>
      <c r="D2208" s="31" t="s">
        <v>166</v>
      </c>
      <c r="E2208" s="43" t="str">
        <f t="shared" si="145"/>
        <v/>
      </c>
      <c r="F2208" s="33" t="str">
        <f t="shared" si="144"/>
        <v/>
      </c>
      <c r="G2208" s="43"/>
      <c r="H2208" s="45" t="s">
        <v>3638</v>
      </c>
      <c r="J2208" s="33" t="s">
        <v>159</v>
      </c>
      <c r="K2208" s="43"/>
      <c r="L2208" s="43"/>
      <c r="M2208" s="140"/>
      <c r="O2208" s="113"/>
      <c r="P2208" s="24"/>
    </row>
    <row r="2209" spans="1:53" x14ac:dyDescent="0.25">
      <c r="B2209" s="64"/>
      <c r="D2209" s="31" t="s">
        <v>617</v>
      </c>
      <c r="E2209" s="43" t="str">
        <f t="shared" si="145"/>
        <v/>
      </c>
      <c r="F2209" s="33" t="str">
        <f t="shared" si="144"/>
        <v/>
      </c>
      <c r="G2209" s="43"/>
      <c r="H2209" s="45" t="s">
        <v>3639</v>
      </c>
      <c r="J2209" s="114" t="s">
        <v>159</v>
      </c>
      <c r="K2209" s="43"/>
      <c r="L2209" s="43"/>
      <c r="M2209" s="140"/>
      <c r="O2209" s="113"/>
    </row>
    <row r="2210" spans="1:53" x14ac:dyDescent="0.25">
      <c r="B2210" s="37" t="s">
        <v>3640</v>
      </c>
      <c r="D2210" s="31" t="s">
        <v>168</v>
      </c>
      <c r="E2210" s="43" t="str">
        <f t="shared" si="145"/>
        <v/>
      </c>
      <c r="F2210" s="33" t="str">
        <f t="shared" si="144"/>
        <v/>
      </c>
      <c r="G2210" s="43"/>
      <c r="H2210" s="45" t="s">
        <v>169</v>
      </c>
      <c r="J2210" s="114" t="s">
        <v>159</v>
      </c>
      <c r="K2210" s="43"/>
      <c r="L2210" s="43"/>
      <c r="M2210" s="140"/>
      <c r="O2210" s="113"/>
    </row>
    <row r="2211" spans="1:53" x14ac:dyDescent="0.25">
      <c r="B2211" s="38"/>
      <c r="D2211" s="31"/>
      <c r="E2211" s="43" t="str">
        <f t="shared" si="145"/>
        <v/>
      </c>
      <c r="F2211" s="33" t="str">
        <f t="shared" si="144"/>
        <v/>
      </c>
      <c r="G2211" s="43"/>
      <c r="H2211" s="55" t="s">
        <v>241</v>
      </c>
      <c r="I2211" s="35" t="s">
        <v>242</v>
      </c>
      <c r="J2211" s="114" t="s">
        <v>159</v>
      </c>
      <c r="K2211" s="43"/>
      <c r="L2211" s="43"/>
      <c r="M2211" s="140"/>
      <c r="O2211" s="113"/>
    </row>
    <row r="2212" spans="1:53" ht="15.75" thickBot="1" x14ac:dyDescent="0.3">
      <c r="A2212" s="23" t="s">
        <v>73</v>
      </c>
      <c r="B2212" s="59"/>
      <c r="D2212" s="31" t="s">
        <v>243</v>
      </c>
      <c r="E2212" s="43" t="str">
        <f t="shared" si="145"/>
        <v/>
      </c>
      <c r="F2212" s="33" t="str">
        <f t="shared" si="144"/>
        <v/>
      </c>
      <c r="G2212" s="43"/>
      <c r="H2212" s="55" t="s">
        <v>244</v>
      </c>
      <c r="I2212" s="35" t="s">
        <v>245</v>
      </c>
      <c r="J2212" s="114" t="s">
        <v>159</v>
      </c>
      <c r="K2212" s="43"/>
      <c r="L2212" s="43"/>
      <c r="M2212" s="140"/>
      <c r="O2212" s="113"/>
    </row>
    <row r="2213" spans="1:53" x14ac:dyDescent="0.25">
      <c r="A2213" s="29" t="s">
        <v>3641</v>
      </c>
      <c r="B2213" s="28" t="s">
        <v>3642</v>
      </c>
      <c r="C2213" s="1">
        <v>6494</v>
      </c>
      <c r="D2213" s="48" t="s">
        <v>172</v>
      </c>
      <c r="E2213" s="43">
        <f t="shared" si="145"/>
        <v>6062</v>
      </c>
      <c r="F2213" s="33">
        <f t="shared" si="144"/>
        <v>4330</v>
      </c>
      <c r="G2213" s="43"/>
      <c r="H2213" s="33">
        <v>5369</v>
      </c>
      <c r="I2213" s="35">
        <v>5.35</v>
      </c>
      <c r="J2213" s="33">
        <v>6495</v>
      </c>
      <c r="K2213" s="43">
        <f t="shared" ref="K2213:K2222" si="147">H2213/1.24</f>
        <v>4330</v>
      </c>
      <c r="L2213" s="43"/>
      <c r="M2213" s="140"/>
      <c r="O2213" s="113"/>
    </row>
    <row r="2214" spans="1:53" x14ac:dyDescent="0.25">
      <c r="A2214" s="29" t="s">
        <v>3643</v>
      </c>
      <c r="B2214" s="28" t="s">
        <v>3644</v>
      </c>
      <c r="C2214" s="1">
        <v>9102</v>
      </c>
      <c r="D2214" s="48" t="s">
        <v>172</v>
      </c>
      <c r="E2214" s="43">
        <f t="shared" si="145"/>
        <v>8497</v>
      </c>
      <c r="F2214" s="33">
        <f t="shared" si="144"/>
        <v>6069</v>
      </c>
      <c r="G2214" s="43"/>
      <c r="H2214" s="33">
        <v>7525</v>
      </c>
      <c r="I2214" s="35">
        <v>5.88</v>
      </c>
      <c r="J2214" s="33">
        <v>9103</v>
      </c>
      <c r="K2214" s="43">
        <f t="shared" si="147"/>
        <v>6069</v>
      </c>
      <c r="L2214" s="43"/>
      <c r="M2214" s="140"/>
      <c r="O2214" s="113"/>
    </row>
    <row r="2215" spans="1:53" x14ac:dyDescent="0.25">
      <c r="A2215" s="29" t="s">
        <v>3645</v>
      </c>
      <c r="B2215" s="28" t="s">
        <v>3646</v>
      </c>
      <c r="C2215" s="1">
        <v>9995</v>
      </c>
      <c r="D2215" s="48" t="s">
        <v>172</v>
      </c>
      <c r="E2215" s="43">
        <f t="shared" si="145"/>
        <v>9330</v>
      </c>
      <c r="F2215" s="33">
        <f t="shared" si="144"/>
        <v>6664</v>
      </c>
      <c r="G2215" s="43"/>
      <c r="H2215" s="33">
        <v>8263</v>
      </c>
      <c r="I2215" s="35">
        <v>7.71</v>
      </c>
      <c r="J2215" s="33">
        <v>9996</v>
      </c>
      <c r="K2215" s="43">
        <f t="shared" si="147"/>
        <v>6664</v>
      </c>
      <c r="L2215" s="43"/>
      <c r="M2215" s="140"/>
      <c r="O2215" s="113"/>
    </row>
    <row r="2216" spans="1:53" x14ac:dyDescent="0.25">
      <c r="A2216" s="29" t="s">
        <v>3647</v>
      </c>
      <c r="B2216" s="28" t="s">
        <v>3648</v>
      </c>
      <c r="C2216" s="1">
        <v>13297</v>
      </c>
      <c r="D2216" s="48" t="s">
        <v>172</v>
      </c>
      <c r="E2216" s="43">
        <f t="shared" si="145"/>
        <v>12411</v>
      </c>
      <c r="F2216" s="33">
        <f t="shared" si="144"/>
        <v>8865</v>
      </c>
      <c r="G2216" s="43"/>
      <c r="H2216" s="33">
        <v>10993</v>
      </c>
      <c r="I2216" s="35">
        <v>10.5</v>
      </c>
      <c r="J2216" s="33">
        <v>13298</v>
      </c>
      <c r="K2216" s="43">
        <f t="shared" si="147"/>
        <v>8865</v>
      </c>
      <c r="L2216" s="43"/>
      <c r="M2216" s="140"/>
      <c r="O2216" s="113"/>
    </row>
    <row r="2217" spans="1:53" x14ac:dyDescent="0.25">
      <c r="A2217" s="29" t="s">
        <v>3649</v>
      </c>
      <c r="B2217" s="28" t="s">
        <v>3650</v>
      </c>
      <c r="C2217" s="1">
        <v>23949</v>
      </c>
      <c r="D2217" s="48" t="s">
        <v>172</v>
      </c>
      <c r="E2217" s="43">
        <f t="shared" si="145"/>
        <v>22352</v>
      </c>
      <c r="F2217" s="33">
        <f t="shared" si="144"/>
        <v>15966</v>
      </c>
      <c r="G2217" s="43"/>
      <c r="H2217" s="33">
        <v>19798</v>
      </c>
      <c r="I2217" s="35">
        <v>14.183999999999999</v>
      </c>
      <c r="J2217" s="33">
        <v>23949</v>
      </c>
      <c r="K2217" s="43">
        <f t="shared" si="147"/>
        <v>15966</v>
      </c>
      <c r="L2217" s="43"/>
      <c r="M2217" s="140"/>
      <c r="O2217" s="113"/>
    </row>
    <row r="2218" spans="1:53" x14ac:dyDescent="0.25">
      <c r="A2218" s="29" t="s">
        <v>3651</v>
      </c>
      <c r="B2218" s="28" t="s">
        <v>3652</v>
      </c>
      <c r="C2218" s="1">
        <v>21971</v>
      </c>
      <c r="D2218" s="48" t="s">
        <v>172</v>
      </c>
      <c r="E2218" s="43">
        <f t="shared" si="145"/>
        <v>20507</v>
      </c>
      <c r="F2218" s="33">
        <f t="shared" si="144"/>
        <v>14648</v>
      </c>
      <c r="G2218" s="43"/>
      <c r="H2218" s="33">
        <v>18163</v>
      </c>
      <c r="I2218" s="35">
        <v>18.100000000000001</v>
      </c>
      <c r="J2218" s="33">
        <v>21971</v>
      </c>
      <c r="K2218" s="43">
        <f t="shared" si="147"/>
        <v>14648</v>
      </c>
      <c r="L2218" s="43"/>
      <c r="M2218" s="140"/>
      <c r="O2218" s="113"/>
    </row>
    <row r="2219" spans="1:53" x14ac:dyDescent="0.25">
      <c r="A2219" s="29" t="s">
        <v>3653</v>
      </c>
      <c r="B2219" s="28" t="s">
        <v>3654</v>
      </c>
      <c r="C2219" s="1">
        <v>23523</v>
      </c>
      <c r="D2219" s="48" t="s">
        <v>172</v>
      </c>
      <c r="E2219" s="43">
        <f t="shared" si="145"/>
        <v>21955</v>
      </c>
      <c r="F2219" s="33">
        <f t="shared" si="144"/>
        <v>15682</v>
      </c>
      <c r="G2219" s="43"/>
      <c r="H2219" s="33">
        <v>19446</v>
      </c>
      <c r="I2219" s="35">
        <v>20.2</v>
      </c>
      <c r="J2219" s="33">
        <v>23523</v>
      </c>
      <c r="K2219" s="43">
        <f t="shared" si="147"/>
        <v>15682</v>
      </c>
      <c r="L2219" s="43"/>
      <c r="M2219" s="140"/>
      <c r="O2219" s="113"/>
    </row>
    <row r="2220" spans="1:53" x14ac:dyDescent="0.25">
      <c r="A2220" s="29" t="s">
        <v>3655</v>
      </c>
      <c r="B2220" s="28" t="s">
        <v>3656</v>
      </c>
      <c r="C2220" s="1">
        <v>29543</v>
      </c>
      <c r="D2220" s="48" t="s">
        <v>172</v>
      </c>
      <c r="E2220" s="43">
        <f t="shared" si="145"/>
        <v>27574</v>
      </c>
      <c r="F2220" s="33">
        <f t="shared" si="144"/>
        <v>19696</v>
      </c>
      <c r="G2220" s="43"/>
      <c r="H2220" s="33">
        <v>24423</v>
      </c>
      <c r="I2220" s="35">
        <v>21.4</v>
      </c>
      <c r="J2220" s="33">
        <v>29544</v>
      </c>
      <c r="K2220" s="43">
        <f t="shared" si="147"/>
        <v>19696</v>
      </c>
      <c r="L2220" s="43"/>
      <c r="M2220" s="140"/>
      <c r="O2220" s="113"/>
    </row>
    <row r="2221" spans="1:53" x14ac:dyDescent="0.25">
      <c r="A2221" s="29" t="s">
        <v>3657</v>
      </c>
      <c r="B2221" s="28" t="s">
        <v>3658</v>
      </c>
      <c r="C2221" s="1">
        <v>43426</v>
      </c>
      <c r="D2221" s="48" t="s">
        <v>172</v>
      </c>
      <c r="E2221" s="43">
        <f t="shared" si="145"/>
        <v>40531</v>
      </c>
      <c r="F2221" s="33">
        <f t="shared" si="144"/>
        <v>28951</v>
      </c>
      <c r="G2221" s="43"/>
      <c r="H2221" s="33">
        <v>35899</v>
      </c>
      <c r="I2221" s="35">
        <v>32.1</v>
      </c>
      <c r="J2221" s="33">
        <v>43426</v>
      </c>
      <c r="K2221" s="43">
        <f t="shared" si="147"/>
        <v>28951</v>
      </c>
      <c r="L2221" s="43"/>
      <c r="M2221" s="140"/>
      <c r="O2221" s="113"/>
    </row>
    <row r="2222" spans="1:53" x14ac:dyDescent="0.25">
      <c r="A2222" s="29" t="s">
        <v>3659</v>
      </c>
      <c r="B2222" s="28" t="s">
        <v>3660</v>
      </c>
      <c r="C2222" s="1">
        <v>77917</v>
      </c>
      <c r="D2222" s="48" t="s">
        <v>172</v>
      </c>
      <c r="E2222" s="43">
        <f t="shared" si="145"/>
        <v>72723</v>
      </c>
      <c r="F2222" s="33">
        <f t="shared" si="144"/>
        <v>51945</v>
      </c>
      <c r="G2222" s="43"/>
      <c r="H2222" s="33">
        <v>64412</v>
      </c>
      <c r="I2222" s="35">
        <v>41.66</v>
      </c>
      <c r="J2222" s="33">
        <v>77918</v>
      </c>
      <c r="K2222" s="43">
        <f t="shared" si="147"/>
        <v>51945</v>
      </c>
      <c r="L2222" s="43"/>
      <c r="M2222" s="140"/>
      <c r="O2222" s="113"/>
    </row>
    <row r="2223" spans="1:53" ht="15.75" thickBot="1" x14ac:dyDescent="0.3">
      <c r="E2223" s="43" t="str">
        <f t="shared" si="145"/>
        <v/>
      </c>
      <c r="F2223" s="33" t="str">
        <f t="shared" si="144"/>
        <v/>
      </c>
      <c r="G2223" s="43"/>
      <c r="J2223" s="114" t="s">
        <v>159</v>
      </c>
      <c r="K2223" s="43"/>
      <c r="L2223" s="43"/>
      <c r="M2223" s="140"/>
      <c r="O2223" s="113"/>
      <c r="Q2223" s="42"/>
      <c r="R2223" s="42"/>
      <c r="S2223" s="42"/>
      <c r="T2223" s="42"/>
      <c r="U2223" s="42"/>
      <c r="V2223" s="42"/>
      <c r="W2223" s="42"/>
      <c r="X2223" s="42"/>
      <c r="Y2223" s="42"/>
      <c r="Z2223" s="42"/>
      <c r="AA2223" s="42"/>
      <c r="AB2223" s="42"/>
      <c r="AC2223" s="42"/>
      <c r="AD2223" s="42"/>
      <c r="AE2223" s="42"/>
      <c r="AF2223" s="42"/>
      <c r="AG2223" s="42"/>
      <c r="AH2223" s="42"/>
      <c r="AI2223" s="42"/>
      <c r="AJ2223" s="42"/>
      <c r="AK2223" s="42"/>
      <c r="AL2223" s="42"/>
      <c r="AM2223" s="42"/>
      <c r="AN2223" s="42"/>
      <c r="AO2223" s="42"/>
      <c r="AP2223" s="42"/>
      <c r="AQ2223" s="42"/>
      <c r="AR2223" s="42"/>
      <c r="AS2223" s="42"/>
      <c r="AT2223" s="42"/>
      <c r="AU2223" s="42"/>
      <c r="AV2223" s="42"/>
      <c r="AW2223" s="42"/>
      <c r="AX2223" s="42"/>
      <c r="AY2223" s="42"/>
      <c r="AZ2223" s="42"/>
      <c r="BA2223" s="42"/>
    </row>
    <row r="2224" spans="1:53" s="42" customFormat="1" x14ac:dyDescent="0.25">
      <c r="A2224" s="23"/>
      <c r="B2224" s="64"/>
      <c r="C2224" s="115"/>
      <c r="D2224" s="31"/>
      <c r="E2224" s="43" t="str">
        <f t="shared" si="145"/>
        <v/>
      </c>
      <c r="F2224" s="33" t="str">
        <f t="shared" si="144"/>
        <v/>
      </c>
      <c r="G2224" s="43"/>
      <c r="H2224" s="35"/>
      <c r="I2224" s="41"/>
      <c r="J2224" s="40" t="s">
        <v>159</v>
      </c>
      <c r="K2224" s="43"/>
      <c r="L2224" s="43"/>
      <c r="M2224" s="140"/>
      <c r="N2224" s="113"/>
      <c r="O2224" s="113"/>
    </row>
    <row r="2225" spans="1:53" s="42" customFormat="1" ht="15.75" thickBot="1" x14ac:dyDescent="0.3">
      <c r="A2225" s="23"/>
      <c r="B2225" s="37" t="s">
        <v>3661</v>
      </c>
      <c r="C2225" s="115"/>
      <c r="D2225" s="31"/>
      <c r="E2225" s="43" t="str">
        <f t="shared" si="145"/>
        <v/>
      </c>
      <c r="F2225" s="33" t="str">
        <f t="shared" si="144"/>
        <v/>
      </c>
      <c r="G2225" s="43"/>
      <c r="H2225" s="35"/>
      <c r="I2225" s="41"/>
      <c r="J2225" s="40" t="s">
        <v>159</v>
      </c>
      <c r="K2225" s="43"/>
      <c r="L2225" s="43"/>
      <c r="M2225" s="140"/>
      <c r="N2225" s="113"/>
      <c r="O2225" s="113"/>
      <c r="Q2225" s="24"/>
      <c r="R2225" s="24"/>
      <c r="S2225" s="24"/>
      <c r="T2225" s="24"/>
      <c r="U2225" s="24"/>
      <c r="V2225" s="24"/>
      <c r="W2225" s="24"/>
      <c r="X2225" s="24"/>
      <c r="Y2225" s="24"/>
      <c r="Z2225" s="24"/>
      <c r="AA2225" s="24"/>
      <c r="AB2225" s="24"/>
      <c r="AC2225" s="24"/>
      <c r="AD2225" s="24"/>
      <c r="AE2225" s="24"/>
      <c r="AF2225" s="24"/>
      <c r="AG2225" s="24"/>
      <c r="AH2225" s="24"/>
      <c r="AI2225" s="24"/>
      <c r="AJ2225" s="24"/>
      <c r="AK2225" s="24"/>
      <c r="AL2225" s="24"/>
      <c r="AM2225" s="24"/>
      <c r="AN2225" s="24"/>
      <c r="AO2225" s="24"/>
      <c r="AP2225" s="24"/>
      <c r="AQ2225" s="24"/>
      <c r="AR2225" s="24"/>
      <c r="AS2225" s="24"/>
      <c r="AT2225" s="24"/>
      <c r="AU2225" s="24"/>
      <c r="AV2225" s="24"/>
      <c r="AW2225" s="24"/>
      <c r="AX2225" s="24"/>
      <c r="AY2225" s="24"/>
      <c r="AZ2225" s="24"/>
      <c r="BA2225" s="24"/>
    </row>
    <row r="2226" spans="1:53" x14ac:dyDescent="0.25">
      <c r="B2226" s="38"/>
      <c r="D2226" s="31"/>
      <c r="E2226" s="43" t="str">
        <f t="shared" si="145"/>
        <v/>
      </c>
      <c r="F2226" s="33" t="str">
        <f t="shared" si="144"/>
        <v/>
      </c>
      <c r="G2226" s="43"/>
      <c r="H2226" s="54" t="s">
        <v>241</v>
      </c>
      <c r="I2226" s="35" t="s">
        <v>242</v>
      </c>
      <c r="J2226" s="114" t="s">
        <v>159</v>
      </c>
      <c r="K2226" s="43"/>
      <c r="L2226" s="43"/>
      <c r="M2226" s="140"/>
      <c r="O2226" s="113"/>
    </row>
    <row r="2227" spans="1:53" x14ac:dyDescent="0.25">
      <c r="A2227" s="23" t="s">
        <v>73</v>
      </c>
      <c r="B2227" s="37"/>
      <c r="D2227" s="31" t="s">
        <v>243</v>
      </c>
      <c r="E2227" s="43" t="str">
        <f t="shared" si="145"/>
        <v/>
      </c>
      <c r="F2227" s="33" t="str">
        <f t="shared" si="144"/>
        <v/>
      </c>
      <c r="G2227" s="43"/>
      <c r="H2227" s="55" t="s">
        <v>244</v>
      </c>
      <c r="I2227" s="35" t="s">
        <v>245</v>
      </c>
      <c r="J2227" s="114" t="s">
        <v>159</v>
      </c>
      <c r="K2227" s="43"/>
      <c r="L2227" s="43"/>
      <c r="M2227" s="140"/>
      <c r="O2227" s="113"/>
    </row>
    <row r="2228" spans="1:53" x14ac:dyDescent="0.25">
      <c r="A2228" s="29" t="s">
        <v>3662</v>
      </c>
      <c r="B2228" s="28" t="s">
        <v>3663</v>
      </c>
      <c r="C2228" s="1">
        <v>6472</v>
      </c>
      <c r="D2228" s="48" t="s">
        <v>743</v>
      </c>
      <c r="E2228" s="43">
        <f t="shared" si="145"/>
        <v>6041</v>
      </c>
      <c r="F2228" s="33">
        <f t="shared" si="144"/>
        <v>4315</v>
      </c>
      <c r="G2228" s="43"/>
      <c r="H2228" s="33">
        <v>5351</v>
      </c>
      <c r="I2228" s="35">
        <v>17.998999999999999</v>
      </c>
      <c r="J2228" s="33">
        <v>6473</v>
      </c>
      <c r="K2228" s="43">
        <f>H2228/1.24</f>
        <v>4315</v>
      </c>
      <c r="L2228" s="43"/>
      <c r="M2228" s="140"/>
      <c r="O2228" s="113"/>
    </row>
    <row r="2229" spans="1:53" x14ac:dyDescent="0.25">
      <c r="A2229" s="29" t="s">
        <v>945</v>
      </c>
      <c r="B2229" s="28" t="s">
        <v>946</v>
      </c>
      <c r="C2229" s="1">
        <v>4213</v>
      </c>
      <c r="D2229" s="48" t="s">
        <v>743</v>
      </c>
      <c r="E2229" s="43">
        <f t="shared" si="145"/>
        <v>3933</v>
      </c>
      <c r="F2229" s="33">
        <f t="shared" si="144"/>
        <v>2809</v>
      </c>
      <c r="G2229" s="43"/>
      <c r="H2229" s="33">
        <v>3483</v>
      </c>
      <c r="I2229" s="35">
        <v>11.263999999999999</v>
      </c>
      <c r="J2229" s="33">
        <v>4213</v>
      </c>
      <c r="K2229" s="43">
        <f>H2229/1.24</f>
        <v>2809</v>
      </c>
      <c r="L2229" s="43"/>
      <c r="M2229" s="140"/>
      <c r="O2229" s="113"/>
    </row>
    <row r="2230" spans="1:53" x14ac:dyDescent="0.25">
      <c r="B2230" s="48"/>
      <c r="D2230" s="31" t="s">
        <v>160</v>
      </c>
      <c r="E2230" s="43" t="str">
        <f t="shared" si="145"/>
        <v/>
      </c>
      <c r="F2230" s="33" t="str">
        <f t="shared" si="144"/>
        <v/>
      </c>
      <c r="G2230" s="43"/>
      <c r="H2230" s="98" t="s">
        <v>3664</v>
      </c>
      <c r="J2230" s="114" t="s">
        <v>159</v>
      </c>
      <c r="K2230" s="43"/>
      <c r="L2230" s="43"/>
      <c r="M2230" s="140"/>
      <c r="O2230" s="113"/>
    </row>
    <row r="2231" spans="1:53" x14ac:dyDescent="0.25">
      <c r="B2231" s="48"/>
      <c r="D2231" s="31" t="s">
        <v>163</v>
      </c>
      <c r="E2231" s="43" t="str">
        <f t="shared" si="145"/>
        <v/>
      </c>
      <c r="F2231" s="33" t="str">
        <f t="shared" si="144"/>
        <v/>
      </c>
      <c r="G2231" s="43"/>
      <c r="H2231" s="99" t="s">
        <v>3665</v>
      </c>
      <c r="J2231" s="114" t="s">
        <v>159</v>
      </c>
      <c r="K2231" s="43"/>
      <c r="L2231" s="43"/>
      <c r="M2231" s="140"/>
      <c r="O2231" s="113"/>
    </row>
    <row r="2232" spans="1:53" x14ac:dyDescent="0.25">
      <c r="B2232" s="48"/>
      <c r="D2232" s="31"/>
      <c r="E2232" s="43" t="str">
        <f t="shared" si="145"/>
        <v/>
      </c>
      <c r="F2232" s="33" t="str">
        <f t="shared" si="144"/>
        <v/>
      </c>
      <c r="G2232" s="43"/>
      <c r="H2232" s="99" t="s">
        <v>3666</v>
      </c>
      <c r="J2232" s="114" t="s">
        <v>159</v>
      </c>
      <c r="K2232" s="43"/>
      <c r="L2232" s="43"/>
      <c r="M2232" s="140"/>
      <c r="O2232" s="113"/>
    </row>
    <row r="2233" spans="1:53" ht="15.75" thickBot="1" x14ac:dyDescent="0.3">
      <c r="D2233" s="31" t="s">
        <v>166</v>
      </c>
      <c r="E2233" s="43" t="str">
        <f t="shared" si="145"/>
        <v/>
      </c>
      <c r="F2233" s="33" t="str">
        <f t="shared" si="144"/>
        <v/>
      </c>
      <c r="G2233" s="43"/>
      <c r="H2233" s="45" t="s">
        <v>3667</v>
      </c>
      <c r="J2233" s="114" t="s">
        <v>159</v>
      </c>
      <c r="K2233" s="43"/>
      <c r="L2233" s="43"/>
      <c r="M2233" s="140"/>
      <c r="O2233" s="113"/>
    </row>
    <row r="2234" spans="1:53" x14ac:dyDescent="0.25">
      <c r="B2234" s="30"/>
      <c r="D2234" s="31" t="s">
        <v>617</v>
      </c>
      <c r="E2234" s="43" t="str">
        <f t="shared" si="145"/>
        <v/>
      </c>
      <c r="F2234" s="33" t="str">
        <f t="shared" si="144"/>
        <v/>
      </c>
      <c r="G2234" s="43"/>
      <c r="H2234" s="45" t="s">
        <v>3668</v>
      </c>
      <c r="J2234" s="114" t="s">
        <v>159</v>
      </c>
      <c r="K2234" s="43"/>
      <c r="L2234" s="43"/>
      <c r="M2234" s="140"/>
      <c r="O2234" s="113"/>
      <c r="Q2234" s="42"/>
      <c r="R2234" s="42"/>
      <c r="S2234" s="42"/>
      <c r="T2234" s="42"/>
      <c r="U2234" s="42"/>
      <c r="V2234" s="42"/>
      <c r="W2234" s="42"/>
      <c r="X2234" s="42"/>
      <c r="Y2234" s="42"/>
      <c r="Z2234" s="42"/>
      <c r="AA2234" s="42"/>
      <c r="AB2234" s="42"/>
      <c r="AC2234" s="42"/>
      <c r="AD2234" s="42"/>
      <c r="AE2234" s="42"/>
      <c r="AF2234" s="42"/>
      <c r="AG2234" s="42"/>
      <c r="AH2234" s="42"/>
      <c r="AI2234" s="42"/>
      <c r="AJ2234" s="42"/>
      <c r="AK2234" s="42"/>
      <c r="AL2234" s="42"/>
      <c r="AM2234" s="42"/>
      <c r="AN2234" s="42"/>
      <c r="AO2234" s="42"/>
      <c r="AP2234" s="42"/>
      <c r="AQ2234" s="42"/>
      <c r="AR2234" s="42"/>
      <c r="AS2234" s="42"/>
      <c r="AT2234" s="42"/>
      <c r="AU2234" s="42"/>
      <c r="AV2234" s="42"/>
      <c r="AW2234" s="42"/>
      <c r="AX2234" s="42"/>
      <c r="AY2234" s="42"/>
      <c r="AZ2234" s="42"/>
      <c r="BA2234" s="42"/>
    </row>
    <row r="2235" spans="1:53" s="42" customFormat="1" x14ac:dyDescent="0.25">
      <c r="A2235" s="23"/>
      <c r="B2235" s="37" t="s">
        <v>3669</v>
      </c>
      <c r="C2235" s="115"/>
      <c r="D2235" s="31" t="s">
        <v>168</v>
      </c>
      <c r="E2235" s="43" t="str">
        <f t="shared" si="145"/>
        <v/>
      </c>
      <c r="F2235" s="33" t="str">
        <f t="shared" si="144"/>
        <v/>
      </c>
      <c r="G2235" s="43"/>
      <c r="H2235" s="46" t="s">
        <v>1745</v>
      </c>
      <c r="I2235" s="41"/>
      <c r="J2235" s="40" t="s">
        <v>159</v>
      </c>
      <c r="K2235" s="43"/>
      <c r="L2235" s="43"/>
      <c r="M2235" s="140"/>
      <c r="N2235" s="113"/>
      <c r="O2235" s="113"/>
      <c r="Q2235" s="24"/>
      <c r="R2235" s="24"/>
      <c r="S2235" s="24"/>
      <c r="T2235" s="24"/>
      <c r="U2235" s="24"/>
      <c r="V2235" s="24"/>
      <c r="W2235" s="24"/>
      <c r="X2235" s="24"/>
      <c r="Y2235" s="24"/>
      <c r="Z2235" s="24"/>
      <c r="AA2235" s="24"/>
      <c r="AB2235" s="24"/>
      <c r="AC2235" s="24"/>
      <c r="AD2235" s="24"/>
      <c r="AE2235" s="24"/>
      <c r="AF2235" s="24"/>
      <c r="AG2235" s="24"/>
      <c r="AH2235" s="24"/>
      <c r="AI2235" s="24"/>
      <c r="AJ2235" s="24"/>
      <c r="AK2235" s="24"/>
      <c r="AL2235" s="24"/>
      <c r="AM2235" s="24"/>
      <c r="AN2235" s="24"/>
      <c r="AO2235" s="24"/>
      <c r="AP2235" s="24"/>
      <c r="AQ2235" s="24"/>
      <c r="AR2235" s="24"/>
      <c r="AS2235" s="24"/>
      <c r="AT2235" s="24"/>
      <c r="AU2235" s="24"/>
      <c r="AV2235" s="24"/>
      <c r="AW2235" s="24"/>
      <c r="AX2235" s="24"/>
      <c r="AY2235" s="24"/>
      <c r="AZ2235" s="24"/>
      <c r="BA2235" s="24"/>
    </row>
    <row r="2236" spans="1:53" ht="12.75" customHeight="1" x14ac:dyDescent="0.25">
      <c r="B2236" s="51"/>
      <c r="D2236" s="31"/>
      <c r="E2236" s="43" t="str">
        <f t="shared" si="145"/>
        <v/>
      </c>
      <c r="F2236" s="33" t="str">
        <f t="shared" si="144"/>
        <v/>
      </c>
      <c r="G2236" s="43"/>
      <c r="H2236" s="47" t="s">
        <v>241</v>
      </c>
      <c r="I2236" s="35" t="s">
        <v>242</v>
      </c>
      <c r="J2236" s="114" t="s">
        <v>159</v>
      </c>
      <c r="K2236" s="43"/>
      <c r="L2236" s="43"/>
      <c r="M2236" s="140"/>
      <c r="O2236" s="113"/>
    </row>
    <row r="2237" spans="1:53" ht="15.75" thickBot="1" x14ac:dyDescent="0.3">
      <c r="A2237" s="23" t="s">
        <v>73</v>
      </c>
      <c r="B2237" s="59"/>
      <c r="D2237" s="31" t="s">
        <v>243</v>
      </c>
      <c r="E2237" s="43" t="str">
        <f t="shared" si="145"/>
        <v/>
      </c>
      <c r="F2237" s="33" t="str">
        <f t="shared" si="144"/>
        <v/>
      </c>
      <c r="G2237" s="43"/>
      <c r="H2237" s="47" t="s">
        <v>244</v>
      </c>
      <c r="I2237" s="35" t="s">
        <v>245</v>
      </c>
      <c r="J2237" s="114" t="s">
        <v>159</v>
      </c>
      <c r="K2237" s="43"/>
      <c r="L2237" s="43"/>
      <c r="M2237" s="140"/>
      <c r="O2237" s="113"/>
    </row>
    <row r="2238" spans="1:53" x14ac:dyDescent="0.25">
      <c r="A2238" s="29" t="s">
        <v>3670</v>
      </c>
      <c r="B2238" s="28" t="s">
        <v>3671</v>
      </c>
      <c r="C2238" s="1">
        <v>194</v>
      </c>
      <c r="D2238" s="48" t="s">
        <v>172</v>
      </c>
      <c r="E2238" s="43">
        <f t="shared" si="145"/>
        <v>182</v>
      </c>
      <c r="F2238" s="33">
        <f t="shared" si="144"/>
        <v>130</v>
      </c>
      <c r="G2238" s="43"/>
      <c r="H2238" s="33">
        <v>161</v>
      </c>
      <c r="I2238" s="35">
        <v>0.16200000000000001</v>
      </c>
      <c r="J2238" s="33">
        <v>195</v>
      </c>
      <c r="K2238" s="43">
        <f t="shared" ref="K2238:K2270" si="148">H2238/1.24</f>
        <v>130</v>
      </c>
      <c r="L2238" s="43"/>
      <c r="M2238" s="140"/>
      <c r="O2238" s="113"/>
    </row>
    <row r="2239" spans="1:53" x14ac:dyDescent="0.25">
      <c r="A2239" s="29" t="s">
        <v>3672</v>
      </c>
      <c r="B2239" s="28" t="s">
        <v>3673</v>
      </c>
      <c r="C2239" s="1">
        <v>245</v>
      </c>
      <c r="D2239" s="48" t="s">
        <v>172</v>
      </c>
      <c r="E2239" s="43">
        <f t="shared" si="145"/>
        <v>230</v>
      </c>
      <c r="F2239" s="33">
        <f t="shared" si="144"/>
        <v>164</v>
      </c>
      <c r="G2239" s="43"/>
      <c r="H2239" s="33">
        <v>203</v>
      </c>
      <c r="I2239" s="35">
        <v>0.20300000000000001</v>
      </c>
      <c r="J2239" s="33">
        <v>246</v>
      </c>
      <c r="K2239" s="43">
        <f t="shared" si="148"/>
        <v>164</v>
      </c>
      <c r="L2239" s="43"/>
      <c r="M2239" s="140"/>
      <c r="O2239" s="113"/>
    </row>
    <row r="2240" spans="1:53" x14ac:dyDescent="0.25">
      <c r="A2240" s="29" t="s">
        <v>3674</v>
      </c>
      <c r="B2240" s="28" t="s">
        <v>3675</v>
      </c>
      <c r="C2240" s="1">
        <v>373</v>
      </c>
      <c r="D2240" s="48" t="s">
        <v>172</v>
      </c>
      <c r="E2240" s="43">
        <f t="shared" si="145"/>
        <v>349</v>
      </c>
      <c r="F2240" s="33">
        <f t="shared" si="144"/>
        <v>249</v>
      </c>
      <c r="G2240" s="43"/>
      <c r="H2240" s="33">
        <v>309</v>
      </c>
      <c r="I2240" s="35">
        <v>0.33</v>
      </c>
      <c r="J2240" s="33">
        <v>374</v>
      </c>
      <c r="K2240" s="43">
        <f t="shared" si="148"/>
        <v>249</v>
      </c>
      <c r="L2240" s="43"/>
      <c r="M2240" s="140"/>
      <c r="O2240" s="113"/>
    </row>
    <row r="2241" spans="1:15" x14ac:dyDescent="0.25">
      <c r="A2241" s="29" t="s">
        <v>3676</v>
      </c>
      <c r="B2241" s="28" t="s">
        <v>3677</v>
      </c>
      <c r="C2241" s="1">
        <v>568</v>
      </c>
      <c r="D2241" s="48" t="s">
        <v>172</v>
      </c>
      <c r="E2241" s="43">
        <f t="shared" si="145"/>
        <v>531</v>
      </c>
      <c r="F2241" s="33">
        <f t="shared" si="144"/>
        <v>379</v>
      </c>
      <c r="G2241" s="43"/>
      <c r="H2241" s="33">
        <v>470</v>
      </c>
      <c r="I2241" s="35">
        <v>0.49</v>
      </c>
      <c r="J2241" s="33">
        <v>569</v>
      </c>
      <c r="K2241" s="43">
        <f t="shared" si="148"/>
        <v>379</v>
      </c>
      <c r="L2241" s="43"/>
      <c r="M2241" s="140"/>
      <c r="O2241" s="113"/>
    </row>
    <row r="2242" spans="1:15" x14ac:dyDescent="0.25">
      <c r="A2242" s="29" t="s">
        <v>3678</v>
      </c>
      <c r="B2242" s="28" t="s">
        <v>3679</v>
      </c>
      <c r="C2242" s="1">
        <v>297</v>
      </c>
      <c r="D2242" s="48" t="s">
        <v>172</v>
      </c>
      <c r="E2242" s="43">
        <f t="shared" si="145"/>
        <v>277</v>
      </c>
      <c r="F2242" s="33">
        <f t="shared" si="144"/>
        <v>198</v>
      </c>
      <c r="G2242" s="43"/>
      <c r="H2242" s="33">
        <v>246</v>
      </c>
      <c r="I2242" s="35">
        <v>0.22</v>
      </c>
      <c r="J2242" s="33">
        <v>298</v>
      </c>
      <c r="K2242" s="43">
        <f t="shared" si="148"/>
        <v>198</v>
      </c>
      <c r="L2242" s="43"/>
      <c r="M2242" s="140"/>
      <c r="O2242" s="113"/>
    </row>
    <row r="2243" spans="1:15" x14ac:dyDescent="0.25">
      <c r="A2243" s="29" t="s">
        <v>3680</v>
      </c>
      <c r="B2243" s="28" t="s">
        <v>3681</v>
      </c>
      <c r="C2243" s="1">
        <v>349</v>
      </c>
      <c r="D2243" s="48" t="s">
        <v>172</v>
      </c>
      <c r="E2243" s="43">
        <f t="shared" si="145"/>
        <v>326</v>
      </c>
      <c r="F2243" s="33">
        <f t="shared" si="144"/>
        <v>233</v>
      </c>
      <c r="G2243" s="43"/>
      <c r="H2243" s="33">
        <v>289</v>
      </c>
      <c r="I2243" s="35">
        <v>0.32400000000000001</v>
      </c>
      <c r="J2243" s="33">
        <v>350</v>
      </c>
      <c r="K2243" s="43">
        <f t="shared" si="148"/>
        <v>233</v>
      </c>
      <c r="L2243" s="43"/>
      <c r="M2243" s="140"/>
      <c r="O2243" s="113"/>
    </row>
    <row r="2244" spans="1:15" x14ac:dyDescent="0.25">
      <c r="A2244" s="29" t="s">
        <v>3682</v>
      </c>
      <c r="B2244" s="28" t="s">
        <v>3683</v>
      </c>
      <c r="C2244" s="1">
        <v>430</v>
      </c>
      <c r="D2244" s="48" t="s">
        <v>172</v>
      </c>
      <c r="E2244" s="43">
        <f t="shared" si="145"/>
        <v>402</v>
      </c>
      <c r="F2244" s="33">
        <f t="shared" si="144"/>
        <v>287</v>
      </c>
      <c r="G2244" s="43"/>
      <c r="H2244" s="33">
        <v>356</v>
      </c>
      <c r="I2244" s="35">
        <v>0.32400000000000001</v>
      </c>
      <c r="J2244" s="33">
        <v>431</v>
      </c>
      <c r="K2244" s="43">
        <f t="shared" si="148"/>
        <v>287</v>
      </c>
      <c r="L2244" s="43"/>
      <c r="M2244" s="140"/>
      <c r="O2244" s="113"/>
    </row>
    <row r="2245" spans="1:15" x14ac:dyDescent="0.25">
      <c r="A2245" s="29" t="s">
        <v>3684</v>
      </c>
      <c r="B2245" s="28" t="s">
        <v>3685</v>
      </c>
      <c r="C2245" s="1">
        <v>523</v>
      </c>
      <c r="D2245" s="48" t="s">
        <v>172</v>
      </c>
      <c r="E2245" s="43">
        <f t="shared" si="145"/>
        <v>489</v>
      </c>
      <c r="F2245" s="33">
        <f t="shared" si="144"/>
        <v>349</v>
      </c>
      <c r="G2245" s="43"/>
      <c r="H2245" s="33">
        <v>433</v>
      </c>
      <c r="I2245" s="35">
        <v>0.435</v>
      </c>
      <c r="J2245" s="33">
        <v>524</v>
      </c>
      <c r="K2245" s="43">
        <f t="shared" si="148"/>
        <v>349</v>
      </c>
      <c r="L2245" s="43"/>
      <c r="M2245" s="140"/>
      <c r="O2245" s="113"/>
    </row>
    <row r="2246" spans="1:15" x14ac:dyDescent="0.25">
      <c r="A2246" s="29" t="s">
        <v>3686</v>
      </c>
      <c r="B2246" s="28" t="s">
        <v>3687</v>
      </c>
      <c r="C2246" s="1">
        <v>279</v>
      </c>
      <c r="D2246" s="48" t="s">
        <v>172</v>
      </c>
      <c r="E2246" s="43">
        <f t="shared" si="145"/>
        <v>260</v>
      </c>
      <c r="F2246" s="33">
        <f t="shared" si="144"/>
        <v>186</v>
      </c>
      <c r="G2246" s="43"/>
      <c r="H2246" s="33">
        <v>231</v>
      </c>
      <c r="I2246" s="35">
        <v>0.27</v>
      </c>
      <c r="J2246" s="33">
        <v>279</v>
      </c>
      <c r="K2246" s="43">
        <f t="shared" si="148"/>
        <v>186</v>
      </c>
      <c r="L2246" s="43"/>
      <c r="M2246" s="140"/>
      <c r="O2246" s="113"/>
    </row>
    <row r="2247" spans="1:15" x14ac:dyDescent="0.25">
      <c r="A2247" s="29" t="s">
        <v>3688</v>
      </c>
      <c r="B2247" s="28" t="s">
        <v>3689</v>
      </c>
      <c r="C2247" s="1">
        <v>450</v>
      </c>
      <c r="D2247" s="48" t="s">
        <v>172</v>
      </c>
      <c r="E2247" s="43">
        <f t="shared" si="145"/>
        <v>420</v>
      </c>
      <c r="F2247" s="33">
        <f t="shared" si="144"/>
        <v>300</v>
      </c>
      <c r="G2247" s="43"/>
      <c r="H2247" s="33">
        <v>372</v>
      </c>
      <c r="I2247" s="35">
        <v>0.32400000000000001</v>
      </c>
      <c r="J2247" s="33">
        <v>450</v>
      </c>
      <c r="K2247" s="43">
        <f t="shared" si="148"/>
        <v>300</v>
      </c>
      <c r="L2247" s="43"/>
      <c r="M2247" s="140"/>
      <c r="O2247" s="113"/>
    </row>
    <row r="2248" spans="1:15" x14ac:dyDescent="0.25">
      <c r="A2248" s="29" t="s">
        <v>3690</v>
      </c>
      <c r="B2248" s="28" t="s">
        <v>3691</v>
      </c>
      <c r="C2248" s="1">
        <v>557</v>
      </c>
      <c r="D2248" s="48" t="s">
        <v>172</v>
      </c>
      <c r="E2248" s="43">
        <f t="shared" si="145"/>
        <v>521</v>
      </c>
      <c r="F2248" s="33">
        <f t="shared" si="144"/>
        <v>372</v>
      </c>
      <c r="G2248" s="43"/>
      <c r="H2248" s="33">
        <v>461</v>
      </c>
      <c r="I2248" s="35">
        <v>0.40500000000000003</v>
      </c>
      <c r="J2248" s="33">
        <v>558</v>
      </c>
      <c r="K2248" s="43">
        <f t="shared" si="148"/>
        <v>372</v>
      </c>
      <c r="L2248" s="43"/>
      <c r="M2248" s="140"/>
      <c r="O2248" s="113"/>
    </row>
    <row r="2249" spans="1:15" x14ac:dyDescent="0.25">
      <c r="A2249" s="29" t="s">
        <v>3692</v>
      </c>
      <c r="B2249" s="28" t="s">
        <v>3693</v>
      </c>
      <c r="C2249" s="1">
        <v>681</v>
      </c>
      <c r="D2249" s="48" t="s">
        <v>172</v>
      </c>
      <c r="E2249" s="43">
        <f t="shared" si="145"/>
        <v>636</v>
      </c>
      <c r="F2249" s="33">
        <f t="shared" ref="F2249:F2312" si="149">IF(K2249=0,"",K2249)</f>
        <v>454</v>
      </c>
      <c r="G2249" s="43"/>
      <c r="H2249" s="33">
        <v>563</v>
      </c>
      <c r="I2249" s="35">
        <v>0.54</v>
      </c>
      <c r="J2249" s="33">
        <v>681</v>
      </c>
      <c r="K2249" s="43">
        <f t="shared" si="148"/>
        <v>454</v>
      </c>
      <c r="L2249" s="43"/>
      <c r="M2249" s="140"/>
      <c r="O2249" s="113"/>
    </row>
    <row r="2250" spans="1:15" ht="16.5" customHeight="1" x14ac:dyDescent="0.25">
      <c r="A2250" s="29" t="s">
        <v>3694</v>
      </c>
      <c r="B2250" s="28" t="s">
        <v>3695</v>
      </c>
      <c r="C2250" s="1">
        <v>765</v>
      </c>
      <c r="D2250" s="48" t="s">
        <v>172</v>
      </c>
      <c r="E2250" s="43">
        <f t="shared" ref="E2250:E2313" si="150">IF(K2250&lt;=0,"",K2250*E$2)</f>
        <v>714</v>
      </c>
      <c r="F2250" s="33">
        <f t="shared" si="149"/>
        <v>510</v>
      </c>
      <c r="G2250" s="43"/>
      <c r="H2250" s="33">
        <v>633</v>
      </c>
      <c r="I2250" s="35">
        <v>0.68300000000000005</v>
      </c>
      <c r="J2250" s="33">
        <v>766</v>
      </c>
      <c r="K2250" s="43">
        <f t="shared" si="148"/>
        <v>510</v>
      </c>
      <c r="L2250" s="43"/>
      <c r="M2250" s="140"/>
      <c r="O2250" s="113"/>
    </row>
    <row r="2251" spans="1:15" ht="19.5" customHeight="1" x14ac:dyDescent="0.25">
      <c r="A2251" s="29" t="s">
        <v>3696</v>
      </c>
      <c r="B2251" s="28" t="s">
        <v>3697</v>
      </c>
      <c r="C2251" s="1">
        <v>1196</v>
      </c>
      <c r="D2251" s="48" t="s">
        <v>172</v>
      </c>
      <c r="E2251" s="43">
        <f t="shared" si="150"/>
        <v>1117</v>
      </c>
      <c r="F2251" s="33">
        <f t="shared" si="149"/>
        <v>798</v>
      </c>
      <c r="G2251" s="43"/>
      <c r="H2251" s="33">
        <v>989</v>
      </c>
      <c r="I2251" s="35">
        <v>1.08</v>
      </c>
      <c r="J2251" s="33">
        <v>1196</v>
      </c>
      <c r="K2251" s="43">
        <f t="shared" si="148"/>
        <v>798</v>
      </c>
      <c r="L2251" s="43"/>
      <c r="M2251" s="140"/>
      <c r="O2251" s="113"/>
    </row>
    <row r="2252" spans="1:15" x14ac:dyDescent="0.25">
      <c r="A2252" s="29" t="s">
        <v>3698</v>
      </c>
      <c r="B2252" s="28" t="s">
        <v>3699</v>
      </c>
      <c r="C2252" s="1">
        <v>424</v>
      </c>
      <c r="D2252" s="48" t="s">
        <v>172</v>
      </c>
      <c r="E2252" s="43">
        <f t="shared" si="150"/>
        <v>396</v>
      </c>
      <c r="F2252" s="33">
        <f t="shared" si="149"/>
        <v>283</v>
      </c>
      <c r="G2252" s="43"/>
      <c r="H2252" s="33">
        <v>351</v>
      </c>
      <c r="I2252" s="35">
        <v>0.32500000000000001</v>
      </c>
      <c r="J2252" s="33">
        <v>425</v>
      </c>
      <c r="K2252" s="43">
        <f t="shared" si="148"/>
        <v>283</v>
      </c>
      <c r="L2252" s="43"/>
      <c r="M2252" s="140"/>
      <c r="O2252" s="113"/>
    </row>
    <row r="2253" spans="1:15" x14ac:dyDescent="0.25">
      <c r="A2253" s="29" t="s">
        <v>3700</v>
      </c>
      <c r="B2253" s="28" t="s">
        <v>3701</v>
      </c>
      <c r="C2253" s="1">
        <v>550</v>
      </c>
      <c r="D2253" s="48" t="s">
        <v>172</v>
      </c>
      <c r="E2253" s="43">
        <f t="shared" si="150"/>
        <v>514</v>
      </c>
      <c r="F2253" s="33">
        <f t="shared" si="149"/>
        <v>367</v>
      </c>
      <c r="G2253" s="43"/>
      <c r="H2253" s="33">
        <v>455</v>
      </c>
      <c r="I2253" s="35">
        <v>0.40799999999999997</v>
      </c>
      <c r="J2253" s="33">
        <v>550</v>
      </c>
      <c r="K2253" s="43">
        <f t="shared" si="148"/>
        <v>367</v>
      </c>
      <c r="L2253" s="43"/>
      <c r="M2253" s="140"/>
      <c r="O2253" s="113"/>
    </row>
    <row r="2254" spans="1:15" x14ac:dyDescent="0.25">
      <c r="A2254" s="29" t="s">
        <v>3702</v>
      </c>
      <c r="B2254" s="28" t="s">
        <v>3703</v>
      </c>
      <c r="C2254" s="1">
        <v>620</v>
      </c>
      <c r="D2254" s="48" t="s">
        <v>172</v>
      </c>
      <c r="E2254" s="43">
        <f t="shared" si="150"/>
        <v>580</v>
      </c>
      <c r="F2254" s="33">
        <f t="shared" si="149"/>
        <v>414</v>
      </c>
      <c r="G2254" s="43"/>
      <c r="H2254" s="33">
        <v>513</v>
      </c>
      <c r="I2254" s="35">
        <v>0.49</v>
      </c>
      <c r="J2254" s="33">
        <v>621</v>
      </c>
      <c r="K2254" s="43">
        <f t="shared" si="148"/>
        <v>414</v>
      </c>
      <c r="L2254" s="43"/>
      <c r="M2254" s="140"/>
      <c r="O2254" s="113"/>
    </row>
    <row r="2255" spans="1:15" x14ac:dyDescent="0.25">
      <c r="A2255" s="29" t="s">
        <v>3704</v>
      </c>
      <c r="B2255" s="28" t="s">
        <v>3705</v>
      </c>
      <c r="C2255" s="1">
        <v>712</v>
      </c>
      <c r="D2255" s="48" t="s">
        <v>172</v>
      </c>
      <c r="E2255" s="43">
        <f t="shared" si="150"/>
        <v>665</v>
      </c>
      <c r="F2255" s="33">
        <f t="shared" si="149"/>
        <v>475</v>
      </c>
      <c r="G2255" s="43"/>
      <c r="H2255" s="33">
        <v>589</v>
      </c>
      <c r="I2255" s="35">
        <v>0.65200000000000002</v>
      </c>
      <c r="J2255" s="33">
        <v>713</v>
      </c>
      <c r="K2255" s="43">
        <f t="shared" si="148"/>
        <v>475</v>
      </c>
      <c r="L2255" s="43"/>
      <c r="M2255" s="140"/>
      <c r="O2255" s="113"/>
    </row>
    <row r="2256" spans="1:15" x14ac:dyDescent="0.25">
      <c r="A2256" s="29" t="s">
        <v>3706</v>
      </c>
      <c r="B2256" s="28" t="s">
        <v>3707</v>
      </c>
      <c r="C2256" s="1">
        <v>941</v>
      </c>
      <c r="D2256" s="48" t="s">
        <v>172</v>
      </c>
      <c r="E2256" s="43">
        <f t="shared" si="150"/>
        <v>878</v>
      </c>
      <c r="F2256" s="33">
        <f t="shared" si="149"/>
        <v>627</v>
      </c>
      <c r="G2256" s="43"/>
      <c r="H2256" s="33">
        <v>778</v>
      </c>
      <c r="I2256" s="35">
        <v>0.81699999999999995</v>
      </c>
      <c r="J2256" s="33">
        <v>941</v>
      </c>
      <c r="K2256" s="43">
        <f t="shared" si="148"/>
        <v>627</v>
      </c>
      <c r="L2256" s="43"/>
      <c r="M2256" s="140"/>
      <c r="O2256" s="113"/>
    </row>
    <row r="2257" spans="1:15" x14ac:dyDescent="0.25">
      <c r="A2257" s="29" t="s">
        <v>3708</v>
      </c>
      <c r="B2257" s="28" t="s">
        <v>3709</v>
      </c>
      <c r="C2257" s="1">
        <v>1060</v>
      </c>
      <c r="D2257" s="48" t="s">
        <v>172</v>
      </c>
      <c r="E2257" s="43">
        <f t="shared" si="150"/>
        <v>990</v>
      </c>
      <c r="F2257" s="33">
        <f t="shared" si="149"/>
        <v>707</v>
      </c>
      <c r="G2257" s="43"/>
      <c r="H2257" s="33">
        <v>877</v>
      </c>
      <c r="I2257" s="35">
        <v>0.97199999999999998</v>
      </c>
      <c r="J2257" s="33">
        <v>1061</v>
      </c>
      <c r="K2257" s="43">
        <f t="shared" si="148"/>
        <v>707</v>
      </c>
      <c r="L2257" s="43"/>
      <c r="M2257" s="140"/>
      <c r="O2257" s="113"/>
    </row>
    <row r="2258" spans="1:15" x14ac:dyDescent="0.25">
      <c r="A2258" s="29" t="s">
        <v>3710</v>
      </c>
      <c r="B2258" s="28" t="s">
        <v>3711</v>
      </c>
      <c r="C2258" s="1">
        <v>1225</v>
      </c>
      <c r="D2258" s="48" t="s">
        <v>172</v>
      </c>
      <c r="E2258" s="43">
        <f t="shared" si="150"/>
        <v>1144</v>
      </c>
      <c r="F2258" s="33">
        <f t="shared" si="149"/>
        <v>817</v>
      </c>
      <c r="G2258" s="43"/>
      <c r="H2258" s="33">
        <v>1013</v>
      </c>
      <c r="I2258" s="35">
        <v>1.296</v>
      </c>
      <c r="J2258" s="33">
        <v>1225</v>
      </c>
      <c r="K2258" s="43">
        <f t="shared" si="148"/>
        <v>817</v>
      </c>
      <c r="L2258" s="43"/>
      <c r="M2258" s="140"/>
      <c r="O2258" s="113"/>
    </row>
    <row r="2259" spans="1:15" x14ac:dyDescent="0.25">
      <c r="A2259" s="29" t="s">
        <v>3712</v>
      </c>
      <c r="B2259" s="28" t="s">
        <v>3713</v>
      </c>
      <c r="C2259" s="1">
        <v>1740</v>
      </c>
      <c r="D2259" s="48" t="s">
        <v>172</v>
      </c>
      <c r="E2259" s="43">
        <f t="shared" si="150"/>
        <v>1624</v>
      </c>
      <c r="F2259" s="33">
        <f t="shared" si="149"/>
        <v>1160</v>
      </c>
      <c r="G2259" s="43"/>
      <c r="H2259" s="33">
        <v>1439</v>
      </c>
      <c r="I2259" s="35">
        <v>1.62</v>
      </c>
      <c r="J2259" s="33">
        <v>1741</v>
      </c>
      <c r="K2259" s="43">
        <f t="shared" si="148"/>
        <v>1160</v>
      </c>
      <c r="L2259" s="43"/>
      <c r="M2259" s="140"/>
      <c r="O2259" s="113"/>
    </row>
    <row r="2260" spans="1:15" x14ac:dyDescent="0.25">
      <c r="A2260" s="29" t="s">
        <v>3714</v>
      </c>
      <c r="B2260" s="28" t="s">
        <v>3715</v>
      </c>
      <c r="C2260" s="1">
        <v>708</v>
      </c>
      <c r="D2260" s="48" t="s">
        <v>172</v>
      </c>
      <c r="E2260" s="43">
        <f t="shared" si="150"/>
        <v>662</v>
      </c>
      <c r="F2260" s="33">
        <f t="shared" si="149"/>
        <v>473</v>
      </c>
      <c r="G2260" s="43"/>
      <c r="H2260" s="33">
        <v>586</v>
      </c>
      <c r="I2260" s="35">
        <v>0.65</v>
      </c>
      <c r="J2260" s="33">
        <v>709</v>
      </c>
      <c r="K2260" s="43">
        <f t="shared" si="148"/>
        <v>473</v>
      </c>
      <c r="L2260" s="43"/>
      <c r="M2260" s="140"/>
      <c r="O2260" s="113"/>
    </row>
    <row r="2261" spans="1:15" x14ac:dyDescent="0.25">
      <c r="A2261" s="29" t="s">
        <v>3716</v>
      </c>
      <c r="B2261" s="28" t="s">
        <v>3717</v>
      </c>
      <c r="C2261" s="1">
        <v>988</v>
      </c>
      <c r="D2261" s="48" t="s">
        <v>172</v>
      </c>
      <c r="E2261" s="43">
        <f t="shared" si="150"/>
        <v>923</v>
      </c>
      <c r="F2261" s="33">
        <f t="shared" si="149"/>
        <v>659</v>
      </c>
      <c r="G2261" s="43"/>
      <c r="H2261" s="33">
        <v>817</v>
      </c>
      <c r="I2261" s="35">
        <v>0.87</v>
      </c>
      <c r="J2261" s="33">
        <v>988</v>
      </c>
      <c r="K2261" s="43">
        <f t="shared" si="148"/>
        <v>659</v>
      </c>
      <c r="L2261" s="43"/>
      <c r="M2261" s="140"/>
      <c r="O2261" s="113"/>
    </row>
    <row r="2262" spans="1:15" x14ac:dyDescent="0.25">
      <c r="A2262" s="29" t="s">
        <v>3718</v>
      </c>
      <c r="B2262" s="28" t="s">
        <v>3719</v>
      </c>
      <c r="C2262" s="1">
        <v>1259</v>
      </c>
      <c r="D2262" s="48" t="s">
        <v>172</v>
      </c>
      <c r="E2262" s="43">
        <f t="shared" si="150"/>
        <v>1176</v>
      </c>
      <c r="F2262" s="33">
        <f t="shared" si="149"/>
        <v>840</v>
      </c>
      <c r="G2262" s="43"/>
      <c r="H2262" s="33">
        <v>1041</v>
      </c>
      <c r="I2262" s="35">
        <v>1.0880000000000001</v>
      </c>
      <c r="J2262" s="33">
        <v>1259</v>
      </c>
      <c r="K2262" s="43">
        <f t="shared" si="148"/>
        <v>840</v>
      </c>
      <c r="L2262" s="43"/>
      <c r="M2262" s="140"/>
      <c r="O2262" s="113"/>
    </row>
    <row r="2263" spans="1:15" x14ac:dyDescent="0.25">
      <c r="A2263" s="29" t="s">
        <v>3720</v>
      </c>
      <c r="B2263" s="28" t="s">
        <v>3721</v>
      </c>
      <c r="C2263" s="1">
        <v>1423</v>
      </c>
      <c r="D2263" s="48" t="s">
        <v>172</v>
      </c>
      <c r="E2263" s="43">
        <f t="shared" si="150"/>
        <v>1329</v>
      </c>
      <c r="F2263" s="33">
        <f t="shared" si="149"/>
        <v>949</v>
      </c>
      <c r="G2263" s="43"/>
      <c r="H2263" s="33">
        <v>1177</v>
      </c>
      <c r="I2263" s="35">
        <v>1.2949999999999999</v>
      </c>
      <c r="J2263" s="33">
        <v>1424</v>
      </c>
      <c r="K2263" s="43">
        <f t="shared" si="148"/>
        <v>949</v>
      </c>
      <c r="L2263" s="43"/>
      <c r="M2263" s="140"/>
      <c r="O2263" s="113"/>
    </row>
    <row r="2264" spans="1:15" x14ac:dyDescent="0.25">
      <c r="A2264" s="29" t="s">
        <v>3722</v>
      </c>
      <c r="B2264" s="28" t="s">
        <v>3723</v>
      </c>
      <c r="C2264" s="1">
        <f>1832*2</f>
        <v>3664</v>
      </c>
      <c r="D2264" s="48" t="s">
        <v>172</v>
      </c>
      <c r="E2264" s="43">
        <f t="shared" si="150"/>
        <v>1711</v>
      </c>
      <c r="F2264" s="33">
        <f t="shared" si="149"/>
        <v>1222</v>
      </c>
      <c r="G2264" s="43"/>
      <c r="H2264" s="33">
        <v>1515</v>
      </c>
      <c r="I2264" s="35">
        <v>1.7270000000000001</v>
      </c>
      <c r="J2264" s="33">
        <v>1833</v>
      </c>
      <c r="K2264" s="43">
        <f t="shared" si="148"/>
        <v>1222</v>
      </c>
      <c r="L2264" s="43"/>
      <c r="M2264" s="140"/>
      <c r="O2264" s="113"/>
    </row>
    <row r="2265" spans="1:15" x14ac:dyDescent="0.25">
      <c r="A2265" s="29" t="s">
        <v>3724</v>
      </c>
      <c r="B2265" s="28" t="s">
        <v>3725</v>
      </c>
      <c r="C2265" s="1">
        <v>2455</v>
      </c>
      <c r="D2265" s="48" t="s">
        <v>172</v>
      </c>
      <c r="E2265" s="43">
        <f t="shared" si="150"/>
        <v>2292</v>
      </c>
      <c r="F2265" s="33">
        <f t="shared" si="149"/>
        <v>1637</v>
      </c>
      <c r="G2265" s="43"/>
      <c r="H2265" s="33">
        <v>2030</v>
      </c>
      <c r="I2265" s="35">
        <v>2.16</v>
      </c>
      <c r="J2265" s="33">
        <v>2456</v>
      </c>
      <c r="K2265" s="43">
        <f t="shared" si="148"/>
        <v>1637</v>
      </c>
      <c r="L2265" s="43"/>
      <c r="M2265" s="140"/>
      <c r="O2265" s="113"/>
    </row>
    <row r="2266" spans="1:15" x14ac:dyDescent="0.25">
      <c r="A2266" s="29" t="s">
        <v>3726</v>
      </c>
      <c r="B2266" s="28" t="s">
        <v>3727</v>
      </c>
      <c r="C2266" s="1">
        <v>587</v>
      </c>
      <c r="D2266" s="48" t="s">
        <v>172</v>
      </c>
      <c r="E2266" s="43">
        <f t="shared" si="150"/>
        <v>549</v>
      </c>
      <c r="F2266" s="33">
        <f t="shared" si="149"/>
        <v>392</v>
      </c>
      <c r="G2266" s="43"/>
      <c r="H2266" s="33">
        <v>486</v>
      </c>
      <c r="I2266" s="35">
        <v>0.55000000000000004</v>
      </c>
      <c r="J2266" s="33">
        <v>588</v>
      </c>
      <c r="K2266" s="43">
        <f t="shared" si="148"/>
        <v>392</v>
      </c>
      <c r="L2266" s="43"/>
      <c r="M2266" s="140"/>
      <c r="O2266" s="113"/>
    </row>
    <row r="2267" spans="1:15" x14ac:dyDescent="0.25">
      <c r="A2267" s="29" t="s">
        <v>3728</v>
      </c>
      <c r="B2267" s="28" t="s">
        <v>3729</v>
      </c>
      <c r="C2267" s="1">
        <v>903</v>
      </c>
      <c r="D2267" s="48" t="s">
        <v>172</v>
      </c>
      <c r="E2267" s="43">
        <f t="shared" si="150"/>
        <v>843</v>
      </c>
      <c r="F2267" s="33">
        <f t="shared" si="149"/>
        <v>602</v>
      </c>
      <c r="G2267" s="43"/>
      <c r="H2267" s="33">
        <v>747</v>
      </c>
      <c r="I2267" s="35">
        <v>0.81</v>
      </c>
      <c r="J2267" s="33">
        <v>904</v>
      </c>
      <c r="K2267" s="43">
        <f t="shared" si="148"/>
        <v>602</v>
      </c>
      <c r="L2267" s="43"/>
      <c r="M2267" s="140"/>
      <c r="O2267" s="113"/>
    </row>
    <row r="2268" spans="1:15" x14ac:dyDescent="0.25">
      <c r="A2268" s="29" t="s">
        <v>3730</v>
      </c>
      <c r="B2268" s="28" t="s">
        <v>3731</v>
      </c>
      <c r="C2268" s="1">
        <v>1216</v>
      </c>
      <c r="D2268" s="48" t="s">
        <v>172</v>
      </c>
      <c r="E2268" s="43">
        <f t="shared" si="150"/>
        <v>1135</v>
      </c>
      <c r="F2268" s="33">
        <f t="shared" si="149"/>
        <v>811</v>
      </c>
      <c r="G2268" s="43"/>
      <c r="H2268" s="33">
        <v>1006</v>
      </c>
      <c r="I2268" s="35">
        <v>1.08</v>
      </c>
      <c r="J2268" s="33">
        <v>1217</v>
      </c>
      <c r="K2268" s="43">
        <f t="shared" si="148"/>
        <v>811</v>
      </c>
      <c r="L2268" s="43"/>
      <c r="M2268" s="140"/>
      <c r="O2268" s="113"/>
    </row>
    <row r="2269" spans="1:15" x14ac:dyDescent="0.25">
      <c r="A2269" s="29" t="s">
        <v>3732</v>
      </c>
      <c r="B2269" s="28" t="s">
        <v>3733</v>
      </c>
      <c r="C2269" s="1">
        <v>1680</v>
      </c>
      <c r="D2269" s="48" t="s">
        <v>172</v>
      </c>
      <c r="E2269" s="43">
        <f t="shared" si="150"/>
        <v>1568</v>
      </c>
      <c r="F2269" s="33">
        <f t="shared" si="149"/>
        <v>1120</v>
      </c>
      <c r="G2269" s="43"/>
      <c r="H2269" s="33">
        <v>1389</v>
      </c>
      <c r="I2269" s="35">
        <v>1.35</v>
      </c>
      <c r="J2269" s="33">
        <v>1680</v>
      </c>
      <c r="K2269" s="43">
        <f t="shared" si="148"/>
        <v>1120</v>
      </c>
      <c r="L2269" s="43"/>
      <c r="M2269" s="140"/>
      <c r="O2269" s="113"/>
    </row>
    <row r="2270" spans="1:15" x14ac:dyDescent="0.25">
      <c r="A2270" s="29" t="s">
        <v>3734</v>
      </c>
      <c r="B2270" s="28" t="s">
        <v>3735</v>
      </c>
      <c r="C2270" s="1">
        <f>1824*2</f>
        <v>3648</v>
      </c>
      <c r="D2270" s="48" t="s">
        <v>172</v>
      </c>
      <c r="E2270" s="43">
        <f t="shared" si="150"/>
        <v>1702</v>
      </c>
      <c r="F2270" s="33">
        <f t="shared" si="149"/>
        <v>1216</v>
      </c>
      <c r="G2270" s="43"/>
      <c r="H2270" s="33">
        <v>1508</v>
      </c>
      <c r="I2270" s="35">
        <v>1.62</v>
      </c>
      <c r="J2270" s="33">
        <v>1824</v>
      </c>
      <c r="K2270" s="43">
        <f t="shared" si="148"/>
        <v>1216</v>
      </c>
      <c r="L2270" s="43"/>
      <c r="M2270" s="140"/>
      <c r="O2270" s="113"/>
    </row>
    <row r="2271" spans="1:15" x14ac:dyDescent="0.25">
      <c r="B2271" s="48"/>
      <c r="D2271" s="31" t="s">
        <v>160</v>
      </c>
      <c r="E2271" s="43" t="str">
        <f t="shared" si="150"/>
        <v/>
      </c>
      <c r="F2271" s="33" t="str">
        <f t="shared" si="149"/>
        <v/>
      </c>
      <c r="G2271" s="43"/>
      <c r="H2271" s="98" t="s">
        <v>3664</v>
      </c>
      <c r="J2271" s="114" t="s">
        <v>159</v>
      </c>
      <c r="K2271" s="43"/>
      <c r="L2271" s="43"/>
      <c r="M2271" s="140"/>
      <c r="O2271" s="113"/>
    </row>
    <row r="2272" spans="1:15" x14ac:dyDescent="0.25">
      <c r="B2272" s="48"/>
      <c r="D2272" s="31" t="s">
        <v>163</v>
      </c>
      <c r="E2272" s="43" t="str">
        <f t="shared" si="150"/>
        <v/>
      </c>
      <c r="F2272" s="33" t="str">
        <f t="shared" si="149"/>
        <v/>
      </c>
      <c r="G2272" s="43"/>
      <c r="H2272" s="99" t="s">
        <v>3665</v>
      </c>
      <c r="J2272" s="114" t="s">
        <v>159</v>
      </c>
      <c r="K2272" s="43"/>
      <c r="L2272" s="43"/>
      <c r="M2272" s="140"/>
      <c r="O2272" s="113"/>
    </row>
    <row r="2273" spans="1:53" x14ac:dyDescent="0.25">
      <c r="B2273" s="48"/>
      <c r="D2273" s="31"/>
      <c r="E2273" s="43" t="str">
        <f t="shared" si="150"/>
        <v/>
      </c>
      <c r="F2273" s="33" t="str">
        <f t="shared" si="149"/>
        <v/>
      </c>
      <c r="G2273" s="43"/>
      <c r="H2273" s="99" t="s">
        <v>3666</v>
      </c>
      <c r="J2273" s="114" t="s">
        <v>159</v>
      </c>
      <c r="K2273" s="43"/>
      <c r="L2273" s="43"/>
      <c r="M2273" s="140"/>
      <c r="O2273" s="113"/>
    </row>
    <row r="2274" spans="1:53" ht="15.75" thickBot="1" x14ac:dyDescent="0.3">
      <c r="D2274" s="31" t="s">
        <v>166</v>
      </c>
      <c r="E2274" s="43" t="str">
        <f t="shared" si="150"/>
        <v/>
      </c>
      <c r="F2274" s="33" t="str">
        <f t="shared" si="149"/>
        <v/>
      </c>
      <c r="G2274" s="43"/>
      <c r="H2274" s="45" t="s">
        <v>3667</v>
      </c>
      <c r="J2274" s="114" t="s">
        <v>159</v>
      </c>
      <c r="K2274" s="43"/>
      <c r="L2274" s="43"/>
      <c r="M2274" s="140"/>
      <c r="O2274" s="113"/>
    </row>
    <row r="2275" spans="1:53" x14ac:dyDescent="0.25">
      <c r="B2275" s="30"/>
      <c r="D2275" s="31" t="s">
        <v>617</v>
      </c>
      <c r="E2275" s="43" t="str">
        <f t="shared" si="150"/>
        <v/>
      </c>
      <c r="F2275" s="33" t="str">
        <f t="shared" si="149"/>
        <v/>
      </c>
      <c r="G2275" s="43"/>
      <c r="H2275" s="45" t="s">
        <v>3668</v>
      </c>
      <c r="J2275" s="114" t="s">
        <v>159</v>
      </c>
      <c r="K2275" s="43"/>
      <c r="L2275" s="43"/>
      <c r="M2275" s="140"/>
      <c r="O2275" s="113"/>
      <c r="Q2275" s="42"/>
      <c r="R2275" s="42"/>
      <c r="S2275" s="42"/>
      <c r="T2275" s="42"/>
      <c r="U2275" s="42"/>
      <c r="V2275" s="42"/>
      <c r="W2275" s="42"/>
      <c r="X2275" s="42"/>
      <c r="Y2275" s="42"/>
      <c r="Z2275" s="42"/>
      <c r="AA2275" s="42"/>
      <c r="AB2275" s="42"/>
      <c r="AC2275" s="42"/>
      <c r="AD2275" s="42"/>
      <c r="AE2275" s="42"/>
      <c r="AF2275" s="42"/>
      <c r="AG2275" s="42"/>
      <c r="AH2275" s="42"/>
      <c r="AI2275" s="42"/>
      <c r="AJ2275" s="42"/>
      <c r="AK2275" s="42"/>
      <c r="AL2275" s="42"/>
      <c r="AM2275" s="42"/>
      <c r="AN2275" s="42"/>
      <c r="AO2275" s="42"/>
      <c r="AP2275" s="42"/>
      <c r="AQ2275" s="42"/>
      <c r="AR2275" s="42"/>
      <c r="AS2275" s="42"/>
      <c r="AT2275" s="42"/>
      <c r="AU2275" s="42"/>
      <c r="AV2275" s="42"/>
      <c r="AW2275" s="42"/>
      <c r="AX2275" s="42"/>
      <c r="AY2275" s="42"/>
      <c r="AZ2275" s="42"/>
      <c r="BA2275" s="42"/>
    </row>
    <row r="2276" spans="1:53" s="42" customFormat="1" x14ac:dyDescent="0.25">
      <c r="A2276" s="23"/>
      <c r="B2276" s="37" t="s">
        <v>3669</v>
      </c>
      <c r="C2276" s="115"/>
      <c r="D2276" s="31" t="s">
        <v>168</v>
      </c>
      <c r="E2276" s="43" t="str">
        <f t="shared" si="150"/>
        <v/>
      </c>
      <c r="F2276" s="33" t="str">
        <f t="shared" si="149"/>
        <v/>
      </c>
      <c r="G2276" s="43"/>
      <c r="H2276" s="46" t="s">
        <v>1745</v>
      </c>
      <c r="I2276" s="41"/>
      <c r="J2276" s="40" t="s">
        <v>159</v>
      </c>
      <c r="K2276" s="43"/>
      <c r="L2276" s="43"/>
      <c r="M2276" s="140"/>
      <c r="N2276" s="113"/>
      <c r="O2276" s="113"/>
      <c r="Q2276" s="24"/>
      <c r="R2276" s="24"/>
      <c r="S2276" s="24"/>
      <c r="T2276" s="24"/>
      <c r="U2276" s="24"/>
      <c r="V2276" s="24"/>
      <c r="W2276" s="24"/>
      <c r="X2276" s="24"/>
      <c r="Y2276" s="24"/>
      <c r="Z2276" s="24"/>
      <c r="AA2276" s="24"/>
      <c r="AB2276" s="24"/>
      <c r="AC2276" s="24"/>
      <c r="AD2276" s="24"/>
      <c r="AE2276" s="24"/>
      <c r="AF2276" s="24"/>
      <c r="AG2276" s="24"/>
      <c r="AH2276" s="24"/>
      <c r="AI2276" s="24"/>
      <c r="AJ2276" s="24"/>
      <c r="AK2276" s="24"/>
      <c r="AL2276" s="24"/>
      <c r="AM2276" s="24"/>
      <c r="AN2276" s="24"/>
      <c r="AO2276" s="24"/>
      <c r="AP2276" s="24"/>
      <c r="AQ2276" s="24"/>
      <c r="AR2276" s="24"/>
      <c r="AS2276" s="24"/>
      <c r="AT2276" s="24"/>
      <c r="AU2276" s="24"/>
      <c r="AV2276" s="24"/>
      <c r="AW2276" s="24"/>
      <c r="AX2276" s="24"/>
      <c r="AY2276" s="24"/>
      <c r="AZ2276" s="24"/>
      <c r="BA2276" s="24"/>
    </row>
    <row r="2277" spans="1:53" ht="12.75" customHeight="1" x14ac:dyDescent="0.25">
      <c r="B2277" s="51"/>
      <c r="D2277" s="31"/>
      <c r="E2277" s="43" t="str">
        <f t="shared" si="150"/>
        <v/>
      </c>
      <c r="F2277" s="33" t="str">
        <f t="shared" si="149"/>
        <v/>
      </c>
      <c r="G2277" s="43"/>
      <c r="H2277" s="47" t="s">
        <v>241</v>
      </c>
      <c r="I2277" s="35" t="s">
        <v>242</v>
      </c>
      <c r="J2277" s="114" t="s">
        <v>159</v>
      </c>
      <c r="K2277" s="43"/>
      <c r="L2277" s="43"/>
      <c r="M2277" s="140"/>
      <c r="O2277" s="113"/>
    </row>
    <row r="2278" spans="1:53" ht="15.75" thickBot="1" x14ac:dyDescent="0.3">
      <c r="A2278" s="23" t="s">
        <v>73</v>
      </c>
      <c r="B2278" s="59"/>
      <c r="D2278" s="31" t="s">
        <v>243</v>
      </c>
      <c r="E2278" s="43" t="str">
        <f t="shared" si="150"/>
        <v/>
      </c>
      <c r="F2278" s="33" t="str">
        <f t="shared" si="149"/>
        <v/>
      </c>
      <c r="G2278" s="43"/>
      <c r="H2278" s="47" t="s">
        <v>244</v>
      </c>
      <c r="I2278" s="35" t="s">
        <v>245</v>
      </c>
      <c r="J2278" s="114" t="s">
        <v>159</v>
      </c>
      <c r="K2278" s="43"/>
      <c r="L2278" s="43"/>
      <c r="M2278" s="140"/>
      <c r="O2278" s="113"/>
    </row>
    <row r="2279" spans="1:53" x14ac:dyDescent="0.25">
      <c r="A2279" s="29" t="s">
        <v>3736</v>
      </c>
      <c r="B2279" s="48" t="s">
        <v>3737</v>
      </c>
      <c r="C2279" s="1">
        <v>2419</v>
      </c>
      <c r="D2279" s="48" t="s">
        <v>172</v>
      </c>
      <c r="E2279" s="43">
        <f t="shared" si="150"/>
        <v>2258</v>
      </c>
      <c r="F2279" s="33">
        <f t="shared" si="149"/>
        <v>1613</v>
      </c>
      <c r="G2279" s="43"/>
      <c r="H2279" s="33">
        <v>2000</v>
      </c>
      <c r="I2279" s="35">
        <v>2.16</v>
      </c>
      <c r="J2279" s="33">
        <v>2419</v>
      </c>
      <c r="K2279" s="43">
        <f t="shared" ref="K2279:K2285" si="151">H2279/1.24</f>
        <v>1613</v>
      </c>
      <c r="L2279" s="43"/>
      <c r="M2279" s="143"/>
      <c r="O2279" s="113"/>
    </row>
    <row r="2280" spans="1:53" x14ac:dyDescent="0.25">
      <c r="A2280" s="29" t="s">
        <v>3738</v>
      </c>
      <c r="B2280" s="48" t="s">
        <v>3739</v>
      </c>
      <c r="C2280" s="1">
        <v>3018</v>
      </c>
      <c r="D2280" s="48" t="s">
        <v>172</v>
      </c>
      <c r="E2280" s="43">
        <f t="shared" si="150"/>
        <v>2817</v>
      </c>
      <c r="F2280" s="33">
        <f t="shared" si="149"/>
        <v>2012</v>
      </c>
      <c r="G2280" s="43"/>
      <c r="H2280" s="33">
        <v>2495</v>
      </c>
      <c r="I2280" s="35">
        <v>2.7</v>
      </c>
      <c r="J2280" s="33">
        <v>3018</v>
      </c>
      <c r="K2280" s="43">
        <f t="shared" si="151"/>
        <v>2012</v>
      </c>
      <c r="L2280" s="43"/>
      <c r="M2280" s="143"/>
      <c r="O2280" s="113"/>
    </row>
    <row r="2281" spans="1:53" x14ac:dyDescent="0.25">
      <c r="A2281" s="29" t="s">
        <v>3740</v>
      </c>
      <c r="B2281" s="48" t="s">
        <v>3741</v>
      </c>
      <c r="C2281" s="1">
        <v>4222</v>
      </c>
      <c r="D2281" s="48" t="s">
        <v>172</v>
      </c>
      <c r="E2281" s="43">
        <f t="shared" si="150"/>
        <v>3941</v>
      </c>
      <c r="F2281" s="33">
        <f t="shared" si="149"/>
        <v>2815</v>
      </c>
      <c r="G2281" s="43"/>
      <c r="H2281" s="33">
        <v>3491</v>
      </c>
      <c r="I2281" s="35">
        <v>3.38</v>
      </c>
      <c r="J2281" s="33">
        <v>4223</v>
      </c>
      <c r="K2281" s="43">
        <f t="shared" si="151"/>
        <v>2815</v>
      </c>
      <c r="L2281" s="43"/>
      <c r="M2281" s="143"/>
      <c r="O2281" s="113"/>
    </row>
    <row r="2282" spans="1:53" x14ac:dyDescent="0.25">
      <c r="A2282" s="29" t="s">
        <v>3742</v>
      </c>
      <c r="B2282" s="48" t="s">
        <v>3743</v>
      </c>
      <c r="C2282" s="1">
        <v>3570</v>
      </c>
      <c r="D2282" s="48" t="s">
        <v>172</v>
      </c>
      <c r="E2282" s="43">
        <f t="shared" si="150"/>
        <v>3333</v>
      </c>
      <c r="F2282" s="33">
        <f t="shared" si="149"/>
        <v>2381</v>
      </c>
      <c r="G2282" s="43"/>
      <c r="H2282" s="33">
        <v>2952</v>
      </c>
      <c r="I2282" s="35">
        <v>2.16</v>
      </c>
      <c r="J2282" s="33">
        <v>3571</v>
      </c>
      <c r="K2282" s="43">
        <f t="shared" si="151"/>
        <v>2381</v>
      </c>
      <c r="L2282" s="43"/>
      <c r="M2282" s="143"/>
      <c r="O2282" s="113"/>
    </row>
    <row r="2283" spans="1:53" x14ac:dyDescent="0.25">
      <c r="A2283" s="29" t="s">
        <v>3744</v>
      </c>
      <c r="B2283" s="48" t="s">
        <v>3745</v>
      </c>
      <c r="C2283" s="1">
        <v>5979</v>
      </c>
      <c r="D2283" s="48" t="s">
        <v>172</v>
      </c>
      <c r="E2283" s="43">
        <f t="shared" si="150"/>
        <v>5580</v>
      </c>
      <c r="F2283" s="33">
        <f t="shared" si="149"/>
        <v>3986</v>
      </c>
      <c r="G2283" s="43"/>
      <c r="H2283" s="33">
        <v>4943</v>
      </c>
      <c r="I2283" s="35">
        <v>4.05</v>
      </c>
      <c r="J2283" s="33">
        <v>5979</v>
      </c>
      <c r="K2283" s="43">
        <f t="shared" si="151"/>
        <v>3986</v>
      </c>
      <c r="L2283" s="43"/>
      <c r="M2283" s="143"/>
      <c r="O2283" s="113"/>
    </row>
    <row r="2284" spans="1:53" x14ac:dyDescent="0.25">
      <c r="A2284" s="29" t="s">
        <v>3746</v>
      </c>
      <c r="B2284" s="48" t="s">
        <v>3747</v>
      </c>
      <c r="C2284" s="1">
        <v>6877</v>
      </c>
      <c r="D2284" s="48" t="s">
        <v>172</v>
      </c>
      <c r="E2284" s="43">
        <f t="shared" si="150"/>
        <v>6419</v>
      </c>
      <c r="F2284" s="33">
        <f t="shared" si="149"/>
        <v>4585</v>
      </c>
      <c r="G2284" s="43"/>
      <c r="H2284" s="33">
        <v>5685</v>
      </c>
      <c r="I2284" s="35">
        <v>5.0999999999999996</v>
      </c>
      <c r="J2284" s="33">
        <v>6877</v>
      </c>
      <c r="K2284" s="43">
        <f t="shared" si="151"/>
        <v>4585</v>
      </c>
      <c r="L2284" s="43"/>
      <c r="M2284" s="143"/>
      <c r="O2284" s="113"/>
    </row>
    <row r="2285" spans="1:53" x14ac:dyDescent="0.25">
      <c r="A2285" s="29" t="s">
        <v>3748</v>
      </c>
      <c r="B2285" s="48" t="s">
        <v>3749</v>
      </c>
      <c r="C2285" s="1">
        <v>11781</v>
      </c>
      <c r="D2285" s="48" t="s">
        <v>172</v>
      </c>
      <c r="E2285" s="43">
        <f t="shared" si="150"/>
        <v>10996</v>
      </c>
      <c r="F2285" s="33">
        <f t="shared" si="149"/>
        <v>7854</v>
      </c>
      <c r="G2285" s="43"/>
      <c r="H2285" s="33">
        <v>9739</v>
      </c>
      <c r="I2285" s="35">
        <v>8.64</v>
      </c>
      <c r="J2285" s="33">
        <v>11781</v>
      </c>
      <c r="K2285" s="43">
        <f t="shared" si="151"/>
        <v>7854</v>
      </c>
      <c r="L2285" s="43"/>
      <c r="M2285" s="143"/>
      <c r="O2285" s="113"/>
    </row>
    <row r="2286" spans="1:53" x14ac:dyDescent="0.25">
      <c r="B2286" s="48"/>
      <c r="D2286" s="31"/>
      <c r="E2286" s="43" t="str">
        <f t="shared" si="150"/>
        <v/>
      </c>
      <c r="F2286" s="33" t="str">
        <f t="shared" si="149"/>
        <v/>
      </c>
      <c r="G2286" s="43"/>
      <c r="H2286" s="58"/>
      <c r="J2286" s="114" t="s">
        <v>159</v>
      </c>
      <c r="K2286" s="43"/>
      <c r="L2286" s="43"/>
      <c r="M2286" s="140"/>
      <c r="O2286" s="113"/>
    </row>
    <row r="2287" spans="1:53" x14ac:dyDescent="0.25">
      <c r="B2287" s="48"/>
      <c r="D2287" s="31" t="s">
        <v>160</v>
      </c>
      <c r="E2287" s="43" t="str">
        <f t="shared" si="150"/>
        <v/>
      </c>
      <c r="F2287" s="33" t="str">
        <f t="shared" si="149"/>
        <v/>
      </c>
      <c r="G2287" s="43"/>
      <c r="H2287" s="62" t="s">
        <v>3750</v>
      </c>
      <c r="J2287" s="114" t="s">
        <v>159</v>
      </c>
      <c r="K2287" s="43"/>
      <c r="L2287" s="43"/>
      <c r="M2287" s="140"/>
      <c r="O2287" s="113"/>
    </row>
    <row r="2288" spans="1:53" x14ac:dyDescent="0.25">
      <c r="B2288" s="48"/>
      <c r="D2288" s="31" t="s">
        <v>163</v>
      </c>
      <c r="E2288" s="43" t="str">
        <f t="shared" si="150"/>
        <v/>
      </c>
      <c r="F2288" s="33" t="str">
        <f t="shared" si="149"/>
        <v/>
      </c>
      <c r="G2288" s="43"/>
      <c r="H2288" s="58" t="s">
        <v>3751</v>
      </c>
      <c r="J2288" s="114" t="s">
        <v>159</v>
      </c>
      <c r="K2288" s="43"/>
      <c r="L2288" s="43"/>
      <c r="M2288" s="140"/>
      <c r="O2288" s="113"/>
    </row>
    <row r="2289" spans="1:53" x14ac:dyDescent="0.25">
      <c r="B2289" s="48"/>
      <c r="D2289" s="31"/>
      <c r="E2289" s="43" t="str">
        <f t="shared" si="150"/>
        <v/>
      </c>
      <c r="F2289" s="33" t="str">
        <f t="shared" si="149"/>
        <v/>
      </c>
      <c r="G2289" s="43"/>
      <c r="H2289" s="58" t="s">
        <v>3666</v>
      </c>
      <c r="J2289" s="114" t="s">
        <v>159</v>
      </c>
      <c r="K2289" s="43"/>
      <c r="L2289" s="43"/>
      <c r="M2289" s="140"/>
      <c r="O2289" s="113"/>
    </row>
    <row r="2290" spans="1:53" ht="15.75" thickBot="1" x14ac:dyDescent="0.3">
      <c r="D2290" s="31" t="s">
        <v>166</v>
      </c>
      <c r="E2290" s="43" t="str">
        <f t="shared" si="150"/>
        <v/>
      </c>
      <c r="F2290" s="33" t="str">
        <f t="shared" si="149"/>
        <v/>
      </c>
      <c r="G2290" s="43"/>
      <c r="H2290" s="45" t="s">
        <v>3752</v>
      </c>
      <c r="J2290" s="114" t="s">
        <v>159</v>
      </c>
      <c r="K2290" s="43"/>
      <c r="L2290" s="43"/>
      <c r="M2290" s="140"/>
      <c r="O2290" s="113"/>
      <c r="Q2290" s="42"/>
      <c r="R2290" s="42"/>
      <c r="S2290" s="42"/>
      <c r="T2290" s="42"/>
      <c r="U2290" s="42"/>
      <c r="V2290" s="42"/>
      <c r="W2290" s="42"/>
      <c r="X2290" s="42"/>
      <c r="Y2290" s="42"/>
      <c r="Z2290" s="42"/>
      <c r="AA2290" s="42"/>
      <c r="AB2290" s="42"/>
      <c r="AC2290" s="42"/>
      <c r="AD2290" s="42"/>
      <c r="AE2290" s="42"/>
      <c r="AF2290" s="42"/>
      <c r="AG2290" s="42"/>
      <c r="AH2290" s="42"/>
      <c r="AI2290" s="42"/>
      <c r="AJ2290" s="42"/>
      <c r="AK2290" s="42"/>
      <c r="AL2290" s="42"/>
      <c r="AM2290" s="42"/>
      <c r="AN2290" s="42"/>
      <c r="AO2290" s="42"/>
      <c r="AP2290" s="42"/>
      <c r="AQ2290" s="42"/>
      <c r="AR2290" s="42"/>
      <c r="AS2290" s="42"/>
      <c r="AT2290" s="42"/>
      <c r="AU2290" s="42"/>
      <c r="AV2290" s="42"/>
      <c r="AW2290" s="42"/>
      <c r="AX2290" s="42"/>
      <c r="AY2290" s="42"/>
      <c r="AZ2290" s="42"/>
      <c r="BA2290" s="42"/>
    </row>
    <row r="2291" spans="1:53" s="42" customFormat="1" x14ac:dyDescent="0.25">
      <c r="A2291" s="23"/>
      <c r="B2291" s="64" t="s">
        <v>3753</v>
      </c>
      <c r="C2291" s="115"/>
      <c r="D2291" s="31" t="s">
        <v>617</v>
      </c>
      <c r="E2291" s="43" t="str">
        <f t="shared" si="150"/>
        <v/>
      </c>
      <c r="F2291" s="33" t="str">
        <f t="shared" si="149"/>
        <v/>
      </c>
      <c r="G2291" s="43"/>
      <c r="H2291" s="45" t="s">
        <v>3668</v>
      </c>
      <c r="I2291" s="41"/>
      <c r="J2291" s="40" t="s">
        <v>159</v>
      </c>
      <c r="K2291" s="43"/>
      <c r="L2291" s="43"/>
      <c r="M2291" s="140"/>
      <c r="N2291" s="113"/>
      <c r="O2291" s="113"/>
    </row>
    <row r="2292" spans="1:53" s="42" customFormat="1" x14ac:dyDescent="0.25">
      <c r="A2292" s="23"/>
      <c r="B2292" s="37" t="s">
        <v>1132</v>
      </c>
      <c r="C2292" s="115"/>
      <c r="D2292" s="31" t="s">
        <v>168</v>
      </c>
      <c r="E2292" s="43" t="str">
        <f t="shared" si="150"/>
        <v/>
      </c>
      <c r="F2292" s="33" t="str">
        <f t="shared" si="149"/>
        <v/>
      </c>
      <c r="G2292" s="43"/>
      <c r="H2292" s="46" t="s">
        <v>169</v>
      </c>
      <c r="I2292" s="41"/>
      <c r="J2292" s="40" t="s">
        <v>159</v>
      </c>
      <c r="K2292" s="43"/>
      <c r="L2292" s="43"/>
      <c r="M2292" s="140"/>
      <c r="N2292" s="113"/>
      <c r="O2292" s="113"/>
      <c r="Q2292" s="24"/>
      <c r="R2292" s="24"/>
      <c r="S2292" s="24"/>
      <c r="T2292" s="24"/>
      <c r="U2292" s="24"/>
      <c r="V2292" s="24"/>
      <c r="W2292" s="24"/>
      <c r="X2292" s="24"/>
      <c r="Y2292" s="24"/>
      <c r="Z2292" s="24"/>
      <c r="AA2292" s="24"/>
      <c r="AB2292" s="24"/>
      <c r="AC2292" s="24"/>
      <c r="AD2292" s="24"/>
      <c r="AE2292" s="24"/>
      <c r="AF2292" s="24"/>
      <c r="AG2292" s="24"/>
      <c r="AH2292" s="24"/>
      <c r="AI2292" s="24"/>
      <c r="AJ2292" s="24"/>
      <c r="AK2292" s="24"/>
      <c r="AL2292" s="24"/>
      <c r="AM2292" s="24"/>
      <c r="AN2292" s="24"/>
      <c r="AO2292" s="24"/>
      <c r="AP2292" s="24"/>
      <c r="AQ2292" s="24"/>
      <c r="AR2292" s="24"/>
      <c r="AS2292" s="24"/>
      <c r="AT2292" s="24"/>
      <c r="AU2292" s="24"/>
      <c r="AV2292" s="24"/>
      <c r="AW2292" s="24"/>
      <c r="AX2292" s="24"/>
      <c r="AY2292" s="24"/>
      <c r="AZ2292" s="24"/>
      <c r="BA2292" s="24"/>
    </row>
    <row r="2293" spans="1:53" x14ac:dyDescent="0.25">
      <c r="B2293" s="51"/>
      <c r="D2293" s="31"/>
      <c r="E2293" s="43" t="str">
        <f t="shared" si="150"/>
        <v/>
      </c>
      <c r="F2293" s="33" t="str">
        <f t="shared" si="149"/>
        <v/>
      </c>
      <c r="G2293" s="43"/>
      <c r="H2293" s="55" t="s">
        <v>241</v>
      </c>
      <c r="I2293" s="35" t="s">
        <v>242</v>
      </c>
      <c r="J2293" s="114" t="s">
        <v>159</v>
      </c>
      <c r="K2293" s="43"/>
      <c r="L2293" s="43"/>
      <c r="M2293" s="140"/>
      <c r="O2293" s="113"/>
    </row>
    <row r="2294" spans="1:53" x14ac:dyDescent="0.25">
      <c r="A2294" s="23" t="s">
        <v>73</v>
      </c>
      <c r="B2294" s="37"/>
      <c r="D2294" s="31" t="s">
        <v>243</v>
      </c>
      <c r="E2294" s="43" t="str">
        <f t="shared" si="150"/>
        <v/>
      </c>
      <c r="F2294" s="33" t="str">
        <f t="shared" si="149"/>
        <v/>
      </c>
      <c r="G2294" s="43"/>
      <c r="H2294" s="55" t="s">
        <v>244</v>
      </c>
      <c r="I2294" s="35" t="s">
        <v>245</v>
      </c>
      <c r="J2294" s="114" t="s">
        <v>159</v>
      </c>
      <c r="K2294" s="43"/>
      <c r="L2294" s="43"/>
      <c r="M2294" s="140"/>
      <c r="O2294" s="113"/>
    </row>
    <row r="2295" spans="1:53" x14ac:dyDescent="0.25">
      <c r="A2295" s="29" t="s">
        <v>3754</v>
      </c>
      <c r="B2295" s="28" t="s">
        <v>3755</v>
      </c>
      <c r="C2295" s="1">
        <v>964</v>
      </c>
      <c r="D2295" s="48" t="s">
        <v>172</v>
      </c>
      <c r="E2295" s="43">
        <f t="shared" si="150"/>
        <v>900</v>
      </c>
      <c r="F2295" s="33">
        <f t="shared" si="149"/>
        <v>643</v>
      </c>
      <c r="G2295" s="43"/>
      <c r="H2295" s="33">
        <v>797</v>
      </c>
      <c r="I2295" s="35">
        <v>1</v>
      </c>
      <c r="J2295" s="33">
        <v>964</v>
      </c>
      <c r="K2295" s="43">
        <f t="shared" ref="K2295:K2304" si="152">H2295/1.24</f>
        <v>643</v>
      </c>
      <c r="L2295" s="43"/>
      <c r="M2295" s="140"/>
      <c r="O2295" s="113"/>
    </row>
    <row r="2296" spans="1:53" x14ac:dyDescent="0.25">
      <c r="A2296" s="29" t="s">
        <v>3756</v>
      </c>
      <c r="B2296" s="28" t="s">
        <v>3757</v>
      </c>
      <c r="C2296" s="1">
        <v>395</v>
      </c>
      <c r="D2296" s="48" t="s">
        <v>172</v>
      </c>
      <c r="E2296" s="43">
        <f t="shared" si="150"/>
        <v>370</v>
      </c>
      <c r="F2296" s="33">
        <f t="shared" si="149"/>
        <v>264</v>
      </c>
      <c r="G2296" s="43"/>
      <c r="H2296" s="33">
        <v>327</v>
      </c>
      <c r="I2296" s="35">
        <v>0.27</v>
      </c>
      <c r="J2296" s="33">
        <v>396</v>
      </c>
      <c r="K2296" s="43">
        <f t="shared" si="152"/>
        <v>264</v>
      </c>
      <c r="L2296" s="43"/>
      <c r="M2296" s="140"/>
      <c r="O2296" s="113"/>
    </row>
    <row r="2297" spans="1:53" x14ac:dyDescent="0.25">
      <c r="A2297" s="29" t="s">
        <v>3758</v>
      </c>
      <c r="B2297" s="28" t="s">
        <v>3759</v>
      </c>
      <c r="C2297" s="1">
        <v>512</v>
      </c>
      <c r="D2297" s="48" t="s">
        <v>172</v>
      </c>
      <c r="E2297" s="43">
        <f t="shared" si="150"/>
        <v>479</v>
      </c>
      <c r="F2297" s="33">
        <f t="shared" si="149"/>
        <v>342</v>
      </c>
      <c r="G2297" s="43"/>
      <c r="H2297" s="33">
        <v>424</v>
      </c>
      <c r="I2297" s="35">
        <v>0.38800000000000001</v>
      </c>
      <c r="J2297" s="33">
        <v>513</v>
      </c>
      <c r="K2297" s="43">
        <f t="shared" si="152"/>
        <v>342</v>
      </c>
      <c r="L2297" s="43"/>
      <c r="M2297" s="140"/>
      <c r="O2297" s="113"/>
    </row>
    <row r="2298" spans="1:53" x14ac:dyDescent="0.25">
      <c r="A2298" s="29" t="s">
        <v>3760</v>
      </c>
      <c r="B2298" s="28" t="s">
        <v>3761</v>
      </c>
      <c r="C2298" s="1">
        <v>776</v>
      </c>
      <c r="D2298" s="48" t="s">
        <v>172</v>
      </c>
      <c r="E2298" s="43">
        <f t="shared" si="150"/>
        <v>725</v>
      </c>
      <c r="F2298" s="33">
        <f t="shared" si="149"/>
        <v>518</v>
      </c>
      <c r="G2298" s="43"/>
      <c r="H2298" s="33">
        <v>642</v>
      </c>
      <c r="I2298" s="35">
        <v>0.60799999999999998</v>
      </c>
      <c r="J2298" s="33">
        <v>777</v>
      </c>
      <c r="K2298" s="43">
        <f t="shared" si="152"/>
        <v>518</v>
      </c>
      <c r="L2298" s="43"/>
      <c r="M2298" s="140"/>
      <c r="O2298" s="113"/>
    </row>
    <row r="2299" spans="1:53" x14ac:dyDescent="0.25">
      <c r="A2299" s="29" t="s">
        <v>3762</v>
      </c>
      <c r="B2299" s="28" t="s">
        <v>3763</v>
      </c>
      <c r="C2299" s="1">
        <v>1342</v>
      </c>
      <c r="D2299" s="48" t="s">
        <v>172</v>
      </c>
      <c r="E2299" s="43">
        <f t="shared" si="150"/>
        <v>1253</v>
      </c>
      <c r="F2299" s="33">
        <f t="shared" si="149"/>
        <v>895</v>
      </c>
      <c r="G2299" s="43"/>
      <c r="H2299" s="33">
        <v>1110</v>
      </c>
      <c r="I2299" s="35">
        <v>1.08</v>
      </c>
      <c r="J2299" s="33">
        <v>1343</v>
      </c>
      <c r="K2299" s="43">
        <f t="shared" si="152"/>
        <v>895</v>
      </c>
      <c r="L2299" s="43"/>
      <c r="M2299" s="140"/>
      <c r="O2299" s="113"/>
    </row>
    <row r="2300" spans="1:53" x14ac:dyDescent="0.25">
      <c r="A2300" s="29" t="s">
        <v>3764</v>
      </c>
      <c r="B2300" s="28" t="s">
        <v>3765</v>
      </c>
      <c r="C2300" s="1">
        <v>2737</v>
      </c>
      <c r="D2300" s="48" t="s">
        <v>172</v>
      </c>
      <c r="E2300" s="43">
        <f t="shared" si="150"/>
        <v>2555</v>
      </c>
      <c r="F2300" s="33">
        <f t="shared" si="149"/>
        <v>1825</v>
      </c>
      <c r="G2300" s="43"/>
      <c r="H2300" s="33">
        <v>2263</v>
      </c>
      <c r="I2300" s="35">
        <v>1.6879999999999999</v>
      </c>
      <c r="J2300" s="33">
        <v>2738</v>
      </c>
      <c r="K2300" s="43">
        <f t="shared" si="152"/>
        <v>1825</v>
      </c>
      <c r="L2300" s="43"/>
      <c r="M2300" s="140"/>
      <c r="O2300" s="113"/>
    </row>
    <row r="2301" spans="1:53" x14ac:dyDescent="0.25">
      <c r="A2301" s="29" t="s">
        <v>3766</v>
      </c>
      <c r="B2301" s="28" t="s">
        <v>3767</v>
      </c>
      <c r="C2301" s="1">
        <v>3162</v>
      </c>
      <c r="D2301" s="48" t="s">
        <v>172</v>
      </c>
      <c r="E2301" s="43">
        <f t="shared" si="150"/>
        <v>2951</v>
      </c>
      <c r="F2301" s="33">
        <f t="shared" si="149"/>
        <v>2108</v>
      </c>
      <c r="G2301" s="43"/>
      <c r="H2301" s="33">
        <v>2614</v>
      </c>
      <c r="I2301" s="35">
        <v>2.52</v>
      </c>
      <c r="J2301" s="33">
        <v>3162</v>
      </c>
      <c r="K2301" s="43">
        <f t="shared" si="152"/>
        <v>2108</v>
      </c>
      <c r="L2301" s="43"/>
      <c r="M2301" s="140"/>
      <c r="O2301" s="113"/>
    </row>
    <row r="2302" spans="1:53" x14ac:dyDescent="0.25">
      <c r="A2302" s="29" t="s">
        <v>3768</v>
      </c>
      <c r="B2302" s="28" t="s">
        <v>3769</v>
      </c>
      <c r="C2302" s="1">
        <v>5808</v>
      </c>
      <c r="D2302" s="48" t="s">
        <v>172</v>
      </c>
      <c r="E2302" s="43">
        <f t="shared" si="150"/>
        <v>5422</v>
      </c>
      <c r="F2302" s="33">
        <f t="shared" si="149"/>
        <v>3873</v>
      </c>
      <c r="G2302" s="43"/>
      <c r="H2302" s="33">
        <v>4802</v>
      </c>
      <c r="I2302" s="35">
        <v>4.4800000000000004</v>
      </c>
      <c r="J2302" s="33">
        <v>5809</v>
      </c>
      <c r="K2302" s="43">
        <f t="shared" si="152"/>
        <v>3873</v>
      </c>
      <c r="L2302" s="43"/>
      <c r="M2302" s="140"/>
      <c r="O2302" s="113"/>
    </row>
    <row r="2303" spans="1:53" x14ac:dyDescent="0.25">
      <c r="A2303" s="29" t="s">
        <v>3770</v>
      </c>
      <c r="B2303" s="28" t="s">
        <v>3771</v>
      </c>
      <c r="C2303" s="1">
        <v>8092</v>
      </c>
      <c r="D2303" s="48" t="s">
        <v>172</v>
      </c>
      <c r="E2303" s="43">
        <f t="shared" si="150"/>
        <v>7553</v>
      </c>
      <c r="F2303" s="33">
        <f t="shared" si="149"/>
        <v>5395</v>
      </c>
      <c r="G2303" s="43"/>
      <c r="H2303" s="33">
        <v>6690</v>
      </c>
      <c r="I2303" s="35">
        <v>6.75</v>
      </c>
      <c r="J2303" s="33">
        <v>8093</v>
      </c>
      <c r="K2303" s="43">
        <f t="shared" si="152"/>
        <v>5395</v>
      </c>
      <c r="L2303" s="43"/>
      <c r="M2303" s="140"/>
      <c r="O2303" s="113"/>
    </row>
    <row r="2304" spans="1:53" x14ac:dyDescent="0.25">
      <c r="A2304" s="29" t="s">
        <v>3772</v>
      </c>
      <c r="B2304" s="28" t="s">
        <v>3773</v>
      </c>
      <c r="C2304" s="1">
        <v>16231</v>
      </c>
      <c r="D2304" s="48" t="s">
        <v>172</v>
      </c>
      <c r="E2304" s="43">
        <f t="shared" si="150"/>
        <v>15149</v>
      </c>
      <c r="F2304" s="33">
        <f t="shared" si="149"/>
        <v>10821</v>
      </c>
      <c r="G2304" s="43"/>
      <c r="H2304" s="33">
        <v>13418</v>
      </c>
      <c r="I2304" s="35">
        <v>13.23</v>
      </c>
      <c r="J2304" s="33">
        <v>16231</v>
      </c>
      <c r="K2304" s="43">
        <f t="shared" si="152"/>
        <v>10821</v>
      </c>
      <c r="L2304" s="43"/>
      <c r="M2304" s="140"/>
      <c r="O2304" s="113"/>
    </row>
    <row r="2305" spans="1:53" ht="15.75" thickBot="1" x14ac:dyDescent="0.3">
      <c r="B2305" s="48"/>
      <c r="E2305" s="43" t="str">
        <f t="shared" si="150"/>
        <v/>
      </c>
      <c r="F2305" s="33" t="str">
        <f t="shared" si="149"/>
        <v/>
      </c>
      <c r="G2305" s="43"/>
      <c r="H2305" s="56"/>
      <c r="J2305" s="33" t="s">
        <v>159</v>
      </c>
      <c r="K2305" s="43"/>
      <c r="L2305" s="43"/>
      <c r="M2305" s="140"/>
      <c r="O2305" s="113"/>
      <c r="Q2305" s="42"/>
      <c r="R2305" s="42"/>
      <c r="S2305" s="42"/>
      <c r="T2305" s="42"/>
      <c r="U2305" s="42"/>
      <c r="V2305" s="42"/>
      <c r="W2305" s="42"/>
      <c r="X2305" s="42"/>
      <c r="Y2305" s="42"/>
      <c r="Z2305" s="42"/>
      <c r="AA2305" s="42"/>
      <c r="AB2305" s="42"/>
      <c r="AC2305" s="42"/>
      <c r="AD2305" s="42"/>
      <c r="AE2305" s="42"/>
      <c r="AF2305" s="42"/>
      <c r="AG2305" s="42"/>
      <c r="AH2305" s="42"/>
      <c r="AI2305" s="42"/>
      <c r="AJ2305" s="42"/>
      <c r="AK2305" s="42"/>
      <c r="AL2305" s="42"/>
      <c r="AM2305" s="42"/>
      <c r="AN2305" s="42"/>
      <c r="AO2305" s="42"/>
      <c r="AP2305" s="42"/>
      <c r="AQ2305" s="42"/>
      <c r="AR2305" s="42"/>
      <c r="AS2305" s="42"/>
      <c r="AT2305" s="42"/>
      <c r="AU2305" s="42"/>
      <c r="AV2305" s="42"/>
      <c r="AW2305" s="42"/>
      <c r="AX2305" s="42"/>
      <c r="AY2305" s="42"/>
      <c r="AZ2305" s="42"/>
      <c r="BA2305" s="42"/>
    </row>
    <row r="2306" spans="1:53" s="42" customFormat="1" ht="15.75" thickBot="1" x14ac:dyDescent="0.3">
      <c r="A2306" s="41"/>
      <c r="B2306" s="64" t="s">
        <v>3753</v>
      </c>
      <c r="C2306" s="115"/>
      <c r="D2306" s="31"/>
      <c r="E2306" s="43" t="str">
        <f t="shared" si="150"/>
        <v/>
      </c>
      <c r="F2306" s="33" t="str">
        <f t="shared" si="149"/>
        <v/>
      </c>
      <c r="G2306" s="43"/>
      <c r="H2306" s="35"/>
      <c r="I2306" s="41"/>
      <c r="J2306" s="40" t="s">
        <v>159</v>
      </c>
      <c r="K2306" s="43"/>
      <c r="L2306" s="43"/>
      <c r="M2306" s="140"/>
      <c r="N2306" s="113"/>
      <c r="O2306" s="113"/>
      <c r="Q2306" s="24"/>
      <c r="R2306" s="24"/>
      <c r="S2306" s="24"/>
      <c r="T2306" s="24"/>
      <c r="U2306" s="24"/>
      <c r="V2306" s="24"/>
      <c r="W2306" s="24"/>
      <c r="X2306" s="24"/>
      <c r="Y2306" s="24"/>
      <c r="Z2306" s="24"/>
      <c r="AA2306" s="24"/>
      <c r="AB2306" s="24"/>
      <c r="AC2306" s="24"/>
      <c r="AD2306" s="24"/>
      <c r="AE2306" s="24"/>
      <c r="AF2306" s="24"/>
      <c r="AG2306" s="24"/>
      <c r="AH2306" s="24"/>
      <c r="AI2306" s="24"/>
      <c r="AJ2306" s="24"/>
      <c r="AK2306" s="24"/>
      <c r="AL2306" s="24"/>
      <c r="AM2306" s="24"/>
      <c r="AN2306" s="24"/>
      <c r="AO2306" s="24"/>
      <c r="AP2306" s="24"/>
      <c r="AQ2306" s="24"/>
      <c r="AR2306" s="24"/>
      <c r="AS2306" s="24"/>
      <c r="AT2306" s="24"/>
      <c r="AU2306" s="24"/>
      <c r="AV2306" s="24"/>
      <c r="AW2306" s="24"/>
      <c r="AX2306" s="24"/>
      <c r="AY2306" s="24"/>
      <c r="AZ2306" s="24"/>
      <c r="BA2306" s="24"/>
    </row>
    <row r="2307" spans="1:53" x14ac:dyDescent="0.25">
      <c r="B2307" s="37" t="s">
        <v>3774</v>
      </c>
      <c r="D2307" s="31"/>
      <c r="E2307" s="43" t="str">
        <f t="shared" si="150"/>
        <v/>
      </c>
      <c r="F2307" s="33" t="str">
        <f t="shared" si="149"/>
        <v/>
      </c>
      <c r="G2307" s="43"/>
      <c r="H2307" s="54" t="s">
        <v>241</v>
      </c>
      <c r="I2307" s="35" t="s">
        <v>242</v>
      </c>
      <c r="J2307" s="114" t="s">
        <v>159</v>
      </c>
      <c r="K2307" s="43"/>
      <c r="L2307" s="43"/>
      <c r="M2307" s="140"/>
      <c r="O2307" s="113"/>
    </row>
    <row r="2308" spans="1:53" x14ac:dyDescent="0.25">
      <c r="A2308" s="23" t="s">
        <v>73</v>
      </c>
      <c r="B2308" s="37"/>
      <c r="D2308" s="31" t="s">
        <v>243</v>
      </c>
      <c r="E2308" s="43" t="str">
        <f t="shared" si="150"/>
        <v/>
      </c>
      <c r="F2308" s="33" t="str">
        <f t="shared" si="149"/>
        <v/>
      </c>
      <c r="G2308" s="43"/>
      <c r="H2308" s="55" t="s">
        <v>244</v>
      </c>
      <c r="I2308" s="35" t="s">
        <v>245</v>
      </c>
      <c r="J2308" s="114" t="s">
        <v>159</v>
      </c>
      <c r="K2308" s="43"/>
      <c r="L2308" s="43"/>
      <c r="M2308" s="140"/>
      <c r="O2308" s="113"/>
    </row>
    <row r="2309" spans="1:53" x14ac:dyDescent="0.25">
      <c r="A2309" s="29" t="s">
        <v>3775</v>
      </c>
      <c r="B2309" s="28" t="s">
        <v>3776</v>
      </c>
      <c r="C2309" s="1">
        <v>1193</v>
      </c>
      <c r="D2309" s="48" t="s">
        <v>2</v>
      </c>
      <c r="E2309" s="43">
        <f t="shared" si="150"/>
        <v>1114</v>
      </c>
      <c r="F2309" s="33">
        <f t="shared" si="149"/>
        <v>796</v>
      </c>
      <c r="G2309" s="43"/>
      <c r="H2309" s="33">
        <v>987</v>
      </c>
      <c r="I2309" s="35">
        <v>0.35</v>
      </c>
      <c r="J2309" s="33">
        <v>1194</v>
      </c>
      <c r="K2309" s="43">
        <f t="shared" ref="K2309:K2327" si="153">H2309/1.24</f>
        <v>796</v>
      </c>
      <c r="L2309" s="43"/>
      <c r="M2309" s="140"/>
      <c r="O2309" s="113"/>
    </row>
    <row r="2310" spans="1:53" x14ac:dyDescent="0.25">
      <c r="A2310" s="29" t="s">
        <v>3777</v>
      </c>
      <c r="B2310" s="28" t="s">
        <v>3778</v>
      </c>
      <c r="C2310" s="1">
        <v>1579</v>
      </c>
      <c r="D2310" s="48" t="s">
        <v>2</v>
      </c>
      <c r="E2310" s="43">
        <f t="shared" si="150"/>
        <v>1474</v>
      </c>
      <c r="F2310" s="33">
        <f t="shared" si="149"/>
        <v>1053</v>
      </c>
      <c r="G2310" s="43"/>
      <c r="H2310" s="33">
        <v>1306</v>
      </c>
      <c r="I2310" s="35">
        <v>0.51</v>
      </c>
      <c r="J2310" s="33">
        <v>1580</v>
      </c>
      <c r="K2310" s="43">
        <f t="shared" si="153"/>
        <v>1053</v>
      </c>
      <c r="L2310" s="43"/>
      <c r="M2310" s="140"/>
      <c r="O2310" s="113"/>
    </row>
    <row r="2311" spans="1:53" x14ac:dyDescent="0.25">
      <c r="A2311" s="29" t="s">
        <v>3779</v>
      </c>
      <c r="B2311" s="28" t="s">
        <v>3780</v>
      </c>
      <c r="C2311" s="1">
        <v>1942</v>
      </c>
      <c r="D2311" s="48" t="s">
        <v>2</v>
      </c>
      <c r="E2311" s="43">
        <f t="shared" si="150"/>
        <v>1813</v>
      </c>
      <c r="F2311" s="33">
        <f t="shared" si="149"/>
        <v>1295</v>
      </c>
      <c r="G2311" s="43"/>
      <c r="H2311" s="33">
        <v>1606</v>
      </c>
      <c r="I2311" s="35">
        <v>0</v>
      </c>
      <c r="J2311" s="33">
        <v>1943</v>
      </c>
      <c r="K2311" s="43">
        <f t="shared" si="153"/>
        <v>1295</v>
      </c>
      <c r="L2311" s="43"/>
      <c r="M2311" s="140"/>
      <c r="O2311" s="113"/>
    </row>
    <row r="2312" spans="1:53" x14ac:dyDescent="0.25">
      <c r="A2312" s="29" t="s">
        <v>3781</v>
      </c>
      <c r="B2312" s="28" t="s">
        <v>3782</v>
      </c>
      <c r="C2312" s="1">
        <v>1666</v>
      </c>
      <c r="D2312" s="48" t="s">
        <v>2</v>
      </c>
      <c r="E2312" s="43">
        <f t="shared" si="150"/>
        <v>1555</v>
      </c>
      <c r="F2312" s="33">
        <f t="shared" si="149"/>
        <v>1111</v>
      </c>
      <c r="G2312" s="43"/>
      <c r="H2312" s="33">
        <v>1378</v>
      </c>
      <c r="I2312" s="35">
        <v>0.67</v>
      </c>
      <c r="J2312" s="33">
        <v>1667</v>
      </c>
      <c r="K2312" s="43">
        <f t="shared" si="153"/>
        <v>1111</v>
      </c>
      <c r="L2312" s="43"/>
      <c r="M2312" s="140"/>
      <c r="O2312" s="113"/>
    </row>
    <row r="2313" spans="1:53" x14ac:dyDescent="0.25">
      <c r="A2313" s="29" t="s">
        <v>3783</v>
      </c>
      <c r="B2313" s="28" t="s">
        <v>3784</v>
      </c>
      <c r="C2313" s="1">
        <v>2271</v>
      </c>
      <c r="D2313" s="48" t="s">
        <v>2</v>
      </c>
      <c r="E2313" s="43">
        <f t="shared" si="150"/>
        <v>2121</v>
      </c>
      <c r="F2313" s="33">
        <f t="shared" ref="F2313:F2376" si="154">IF(K2313=0,"",K2313)</f>
        <v>1515</v>
      </c>
      <c r="G2313" s="43"/>
      <c r="H2313" s="33">
        <v>1878</v>
      </c>
      <c r="I2313" s="35">
        <v>0.67</v>
      </c>
      <c r="J2313" s="33">
        <v>2272</v>
      </c>
      <c r="K2313" s="43">
        <f t="shared" si="153"/>
        <v>1515</v>
      </c>
      <c r="L2313" s="43"/>
      <c r="M2313" s="140"/>
      <c r="O2313" s="113"/>
    </row>
    <row r="2314" spans="1:53" x14ac:dyDescent="0.25">
      <c r="A2314" s="29" t="s">
        <v>3785</v>
      </c>
      <c r="B2314" s="28" t="s">
        <v>3786</v>
      </c>
      <c r="C2314" s="1">
        <v>1806</v>
      </c>
      <c r="D2314" s="48" t="s">
        <v>2</v>
      </c>
      <c r="E2314" s="43">
        <f t="shared" ref="E2314:E2377" si="155">IF(K2314&lt;=0,"",K2314*E$2)</f>
        <v>1686</v>
      </c>
      <c r="F2314" s="33">
        <f t="shared" si="154"/>
        <v>1204</v>
      </c>
      <c r="G2314" s="43"/>
      <c r="H2314" s="33">
        <v>1493</v>
      </c>
      <c r="I2314" s="35">
        <v>0.84</v>
      </c>
      <c r="J2314" s="33">
        <v>1806</v>
      </c>
      <c r="K2314" s="43">
        <f t="shared" si="153"/>
        <v>1204</v>
      </c>
      <c r="L2314" s="43"/>
      <c r="M2314" s="140"/>
      <c r="O2314" s="113"/>
    </row>
    <row r="2315" spans="1:53" x14ac:dyDescent="0.25">
      <c r="A2315" s="29" t="s">
        <v>3787</v>
      </c>
      <c r="B2315" s="28" t="s">
        <v>3788</v>
      </c>
      <c r="C2315" s="1">
        <v>2260</v>
      </c>
      <c r="D2315" s="48" t="s">
        <v>2</v>
      </c>
      <c r="E2315" s="43">
        <f t="shared" si="155"/>
        <v>2110</v>
      </c>
      <c r="F2315" s="33">
        <f t="shared" si="154"/>
        <v>1507</v>
      </c>
      <c r="G2315" s="43"/>
      <c r="H2315" s="33">
        <v>1869</v>
      </c>
      <c r="I2315" s="35">
        <v>0.84</v>
      </c>
      <c r="J2315" s="33">
        <v>2261</v>
      </c>
      <c r="K2315" s="43">
        <f t="shared" si="153"/>
        <v>1507</v>
      </c>
      <c r="L2315" s="43"/>
      <c r="M2315" s="140"/>
      <c r="O2315" s="113"/>
    </row>
    <row r="2316" spans="1:53" x14ac:dyDescent="0.25">
      <c r="A2316" s="29" t="s">
        <v>3789</v>
      </c>
      <c r="B2316" s="28" t="s">
        <v>3790</v>
      </c>
      <c r="C2316" s="1">
        <v>2236</v>
      </c>
      <c r="D2316" s="48" t="s">
        <v>2</v>
      </c>
      <c r="E2316" s="43">
        <f t="shared" si="155"/>
        <v>2087</v>
      </c>
      <c r="F2316" s="33">
        <f t="shared" si="154"/>
        <v>1491</v>
      </c>
      <c r="G2316" s="43"/>
      <c r="H2316" s="33">
        <v>1849</v>
      </c>
      <c r="I2316" s="35">
        <v>1.1000000000000001</v>
      </c>
      <c r="J2316" s="33">
        <v>2237</v>
      </c>
      <c r="K2316" s="43">
        <f t="shared" si="153"/>
        <v>1491</v>
      </c>
      <c r="L2316" s="43"/>
      <c r="M2316" s="140"/>
      <c r="O2316" s="113"/>
    </row>
    <row r="2317" spans="1:53" x14ac:dyDescent="0.25">
      <c r="A2317" s="29" t="s">
        <v>3791</v>
      </c>
      <c r="B2317" s="28" t="s">
        <v>3792</v>
      </c>
      <c r="C2317" s="1">
        <v>3506</v>
      </c>
      <c r="D2317" s="48" t="s">
        <v>2</v>
      </c>
      <c r="E2317" s="43">
        <f t="shared" si="155"/>
        <v>3273</v>
      </c>
      <c r="F2317" s="33">
        <f t="shared" si="154"/>
        <v>2338</v>
      </c>
      <c r="G2317" s="43"/>
      <c r="H2317" s="33">
        <v>2899</v>
      </c>
      <c r="I2317" s="35">
        <v>1.1000000000000001</v>
      </c>
      <c r="J2317" s="33">
        <v>3507</v>
      </c>
      <c r="K2317" s="43">
        <f t="shared" si="153"/>
        <v>2338</v>
      </c>
      <c r="L2317" s="43"/>
      <c r="M2317" s="140"/>
      <c r="O2317" s="113"/>
    </row>
    <row r="2318" spans="1:53" x14ac:dyDescent="0.25">
      <c r="A2318" s="29" t="s">
        <v>3793</v>
      </c>
      <c r="B2318" s="28" t="s">
        <v>3794</v>
      </c>
      <c r="C2318" s="1">
        <v>2500</v>
      </c>
      <c r="D2318" s="48" t="s">
        <v>2</v>
      </c>
      <c r="E2318" s="43">
        <f t="shared" si="155"/>
        <v>2334</v>
      </c>
      <c r="F2318" s="33">
        <f t="shared" si="154"/>
        <v>1667</v>
      </c>
      <c r="G2318" s="43"/>
      <c r="H2318" s="33">
        <v>2067</v>
      </c>
      <c r="I2318" s="35">
        <v>1.3</v>
      </c>
      <c r="J2318" s="33">
        <v>2500</v>
      </c>
      <c r="K2318" s="43">
        <f t="shared" si="153"/>
        <v>1667</v>
      </c>
      <c r="L2318" s="43"/>
      <c r="M2318" s="140"/>
      <c r="O2318" s="113"/>
    </row>
    <row r="2319" spans="1:53" x14ac:dyDescent="0.25">
      <c r="A2319" s="29" t="s">
        <v>3795</v>
      </c>
      <c r="B2319" s="28" t="s">
        <v>3796</v>
      </c>
      <c r="C2319" s="1">
        <v>2833</v>
      </c>
      <c r="D2319" s="48" t="s">
        <v>2</v>
      </c>
      <c r="E2319" s="43">
        <f t="shared" si="155"/>
        <v>2645</v>
      </c>
      <c r="F2319" s="33">
        <f t="shared" si="154"/>
        <v>1889</v>
      </c>
      <c r="G2319" s="43"/>
      <c r="H2319" s="33">
        <v>2342</v>
      </c>
      <c r="I2319" s="35">
        <v>1.5</v>
      </c>
      <c r="J2319" s="33">
        <v>2833</v>
      </c>
      <c r="K2319" s="43">
        <f t="shared" si="153"/>
        <v>1889</v>
      </c>
      <c r="L2319" s="43"/>
      <c r="M2319" s="140"/>
      <c r="O2319" s="113"/>
    </row>
    <row r="2320" spans="1:53" x14ac:dyDescent="0.25">
      <c r="A2320" s="29" t="s">
        <v>3797</v>
      </c>
      <c r="B2320" s="28" t="s">
        <v>3798</v>
      </c>
      <c r="C2320" s="1">
        <v>2833</v>
      </c>
      <c r="D2320" s="48" t="s">
        <v>2</v>
      </c>
      <c r="E2320" s="43">
        <f t="shared" si="155"/>
        <v>2645</v>
      </c>
      <c r="F2320" s="33">
        <f t="shared" si="154"/>
        <v>1889</v>
      </c>
      <c r="G2320" s="43"/>
      <c r="H2320" s="33">
        <v>2342</v>
      </c>
      <c r="I2320" s="35">
        <v>1.6</v>
      </c>
      <c r="J2320" s="33">
        <v>2833</v>
      </c>
      <c r="K2320" s="43">
        <f t="shared" si="153"/>
        <v>1889</v>
      </c>
      <c r="L2320" s="43"/>
      <c r="M2320" s="140"/>
      <c r="O2320" s="113"/>
    </row>
    <row r="2321" spans="1:53" x14ac:dyDescent="0.25">
      <c r="A2321" s="29" t="s">
        <v>3799</v>
      </c>
      <c r="B2321" s="28" t="s">
        <v>3800</v>
      </c>
      <c r="C2321" s="1">
        <v>3809</v>
      </c>
      <c r="D2321" s="48" t="s">
        <v>2</v>
      </c>
      <c r="E2321" s="43">
        <f t="shared" si="155"/>
        <v>3556</v>
      </c>
      <c r="F2321" s="33">
        <f t="shared" si="154"/>
        <v>2540</v>
      </c>
      <c r="G2321" s="43"/>
      <c r="H2321" s="33">
        <v>3149</v>
      </c>
      <c r="I2321" s="35">
        <v>1.53</v>
      </c>
      <c r="J2321" s="33">
        <v>3809</v>
      </c>
      <c r="K2321" s="43">
        <f t="shared" si="153"/>
        <v>2540</v>
      </c>
      <c r="L2321" s="43"/>
      <c r="M2321" s="140"/>
      <c r="O2321" s="113"/>
    </row>
    <row r="2322" spans="1:53" x14ac:dyDescent="0.25">
      <c r="A2322" s="29" t="s">
        <v>3801</v>
      </c>
      <c r="B2322" s="28" t="s">
        <v>3802</v>
      </c>
      <c r="C2322" s="1">
        <v>3609</v>
      </c>
      <c r="D2322" s="48" t="s">
        <v>2</v>
      </c>
      <c r="E2322" s="43">
        <f t="shared" si="155"/>
        <v>3368</v>
      </c>
      <c r="F2322" s="33">
        <f t="shared" si="154"/>
        <v>2406</v>
      </c>
      <c r="G2322" s="43"/>
      <c r="H2322" s="33">
        <v>2984</v>
      </c>
      <c r="I2322" s="35">
        <v>1.8</v>
      </c>
      <c r="J2322" s="33">
        <v>3610</v>
      </c>
      <c r="K2322" s="43">
        <f t="shared" si="153"/>
        <v>2406</v>
      </c>
      <c r="L2322" s="43"/>
      <c r="M2322" s="140"/>
      <c r="O2322" s="113"/>
    </row>
    <row r="2323" spans="1:53" x14ac:dyDescent="0.25">
      <c r="A2323" s="29" t="s">
        <v>3803</v>
      </c>
      <c r="B2323" s="28" t="s">
        <v>3804</v>
      </c>
      <c r="C2323" s="1">
        <v>5062</v>
      </c>
      <c r="D2323" s="48" t="s">
        <v>2</v>
      </c>
      <c r="E2323" s="43">
        <f t="shared" si="155"/>
        <v>4725</v>
      </c>
      <c r="F2323" s="33">
        <f t="shared" si="154"/>
        <v>3375</v>
      </c>
      <c r="G2323" s="43"/>
      <c r="H2323" s="33">
        <v>4185</v>
      </c>
      <c r="I2323" s="35">
        <v>1.88</v>
      </c>
      <c r="J2323" s="33">
        <v>5063</v>
      </c>
      <c r="K2323" s="43">
        <f t="shared" si="153"/>
        <v>3375</v>
      </c>
      <c r="L2323" s="43"/>
      <c r="M2323" s="140"/>
      <c r="O2323" s="113"/>
    </row>
    <row r="2324" spans="1:53" x14ac:dyDescent="0.25">
      <c r="A2324" s="29" t="s">
        <v>3805</v>
      </c>
      <c r="B2324" s="28" t="s">
        <v>3806</v>
      </c>
      <c r="C2324" s="1">
        <v>5645</v>
      </c>
      <c r="D2324" s="48" t="s">
        <v>2</v>
      </c>
      <c r="E2324" s="43">
        <f t="shared" si="155"/>
        <v>5270</v>
      </c>
      <c r="F2324" s="33">
        <f t="shared" si="154"/>
        <v>3764</v>
      </c>
      <c r="G2324" s="43"/>
      <c r="H2324" s="33">
        <v>4667</v>
      </c>
      <c r="I2324" s="35">
        <v>2.2999999999999998</v>
      </c>
      <c r="J2324" s="33">
        <v>5646</v>
      </c>
      <c r="K2324" s="43">
        <f t="shared" si="153"/>
        <v>3764</v>
      </c>
      <c r="L2324" s="43"/>
      <c r="M2324" s="140"/>
      <c r="O2324" s="113"/>
    </row>
    <row r="2325" spans="1:53" x14ac:dyDescent="0.25">
      <c r="A2325" s="29" t="s">
        <v>3807</v>
      </c>
      <c r="B2325" s="28" t="s">
        <v>3808</v>
      </c>
      <c r="C2325" s="1">
        <v>6037</v>
      </c>
      <c r="D2325" s="48" t="s">
        <v>2</v>
      </c>
      <c r="E2325" s="43">
        <f t="shared" si="155"/>
        <v>5635</v>
      </c>
      <c r="F2325" s="33">
        <f t="shared" si="154"/>
        <v>4025</v>
      </c>
      <c r="G2325" s="43"/>
      <c r="H2325" s="33">
        <v>4991</v>
      </c>
      <c r="I2325" s="35">
        <v>0.83</v>
      </c>
      <c r="J2325" s="33">
        <v>6038</v>
      </c>
      <c r="K2325" s="43">
        <f t="shared" si="153"/>
        <v>4025</v>
      </c>
      <c r="L2325" s="43"/>
      <c r="M2325" s="140"/>
      <c r="O2325" s="113"/>
    </row>
    <row r="2326" spans="1:53" x14ac:dyDescent="0.25">
      <c r="A2326" s="29" t="s">
        <v>3809</v>
      </c>
      <c r="B2326" s="28" t="s">
        <v>3810</v>
      </c>
      <c r="C2326" s="1">
        <v>8393</v>
      </c>
      <c r="D2326" s="48" t="s">
        <v>2</v>
      </c>
      <c r="E2326" s="43">
        <f t="shared" si="155"/>
        <v>7834</v>
      </c>
      <c r="F2326" s="33">
        <f t="shared" si="154"/>
        <v>5596</v>
      </c>
      <c r="G2326" s="43"/>
      <c r="H2326" s="33">
        <v>6939</v>
      </c>
      <c r="I2326" s="35">
        <v>3.7280000000000002</v>
      </c>
      <c r="J2326" s="33">
        <v>8394</v>
      </c>
      <c r="K2326" s="43">
        <f t="shared" si="153"/>
        <v>5596</v>
      </c>
      <c r="L2326" s="43"/>
      <c r="M2326" s="140"/>
      <c r="O2326" s="113"/>
    </row>
    <row r="2327" spans="1:53" x14ac:dyDescent="0.25">
      <c r="A2327" s="29" t="s">
        <v>3811</v>
      </c>
      <c r="B2327" s="28" t="s">
        <v>3812</v>
      </c>
      <c r="C2327" s="1">
        <v>9676</v>
      </c>
      <c r="D2327" s="48" t="s">
        <v>2</v>
      </c>
      <c r="E2327" s="43">
        <f t="shared" si="155"/>
        <v>9031</v>
      </c>
      <c r="F2327" s="33">
        <f t="shared" si="154"/>
        <v>6451</v>
      </c>
      <c r="G2327" s="43"/>
      <c r="H2327" s="33">
        <v>7999</v>
      </c>
      <c r="I2327" s="35">
        <v>4.3</v>
      </c>
      <c r="J2327" s="33">
        <v>9676</v>
      </c>
      <c r="K2327" s="43">
        <f t="shared" si="153"/>
        <v>6451</v>
      </c>
      <c r="L2327" s="43"/>
      <c r="M2327" s="140"/>
      <c r="O2327" s="113"/>
    </row>
    <row r="2328" spans="1:53" x14ac:dyDescent="0.25">
      <c r="D2328" s="31" t="s">
        <v>160</v>
      </c>
      <c r="E2328" s="43" t="str">
        <f t="shared" si="155"/>
        <v/>
      </c>
      <c r="F2328" s="33" t="str">
        <f t="shared" si="154"/>
        <v/>
      </c>
      <c r="G2328" s="43"/>
      <c r="H2328" s="44" t="s">
        <v>3750</v>
      </c>
      <c r="J2328" s="114" t="s">
        <v>159</v>
      </c>
      <c r="K2328" s="43"/>
      <c r="L2328" s="43"/>
      <c r="M2328" s="140"/>
      <c r="O2328" s="113"/>
    </row>
    <row r="2329" spans="1:53" x14ac:dyDescent="0.25">
      <c r="D2329" s="31" t="s">
        <v>163</v>
      </c>
      <c r="E2329" s="43" t="str">
        <f t="shared" si="155"/>
        <v/>
      </c>
      <c r="F2329" s="33" t="str">
        <f t="shared" si="154"/>
        <v/>
      </c>
      <c r="G2329" s="43"/>
      <c r="H2329" s="45" t="s">
        <v>3665</v>
      </c>
      <c r="I2329" s="35" t="s">
        <v>3813</v>
      </c>
      <c r="J2329" s="114" t="s">
        <v>159</v>
      </c>
      <c r="K2329" s="43"/>
      <c r="L2329" s="43"/>
      <c r="M2329" s="140"/>
      <c r="O2329" s="113"/>
    </row>
    <row r="2330" spans="1:53" ht="15.75" thickBot="1" x14ac:dyDescent="0.3">
      <c r="D2330" s="31" t="s">
        <v>166</v>
      </c>
      <c r="E2330" s="43" t="str">
        <f t="shared" si="155"/>
        <v/>
      </c>
      <c r="F2330" s="33" t="str">
        <f t="shared" si="154"/>
        <v/>
      </c>
      <c r="G2330" s="43"/>
      <c r="H2330" s="45" t="s">
        <v>3814</v>
      </c>
      <c r="J2330" s="114" t="s">
        <v>159</v>
      </c>
      <c r="K2330" s="43"/>
      <c r="L2330" s="43"/>
      <c r="M2330" s="140"/>
      <c r="O2330" s="113"/>
      <c r="Q2330" s="42"/>
      <c r="R2330" s="42"/>
      <c r="S2330" s="42"/>
      <c r="T2330" s="42"/>
      <c r="U2330" s="42"/>
      <c r="V2330" s="42"/>
      <c r="W2330" s="42"/>
      <c r="X2330" s="42"/>
      <c r="Y2330" s="42"/>
      <c r="Z2330" s="42"/>
      <c r="AA2330" s="42"/>
      <c r="AB2330" s="42"/>
      <c r="AC2330" s="42"/>
      <c r="AD2330" s="42"/>
      <c r="AE2330" s="42"/>
      <c r="AF2330" s="42"/>
      <c r="AG2330" s="42"/>
      <c r="AH2330" s="42"/>
      <c r="AI2330" s="42"/>
      <c r="AJ2330" s="42"/>
      <c r="AK2330" s="42"/>
      <c r="AL2330" s="42"/>
      <c r="AM2330" s="42"/>
      <c r="AN2330" s="42"/>
      <c r="AO2330" s="42"/>
      <c r="AP2330" s="42"/>
      <c r="AQ2330" s="42"/>
      <c r="AR2330" s="42"/>
      <c r="AS2330" s="42"/>
      <c r="AT2330" s="42"/>
      <c r="AU2330" s="42"/>
      <c r="AV2330" s="42"/>
      <c r="AW2330" s="42"/>
      <c r="AX2330" s="42"/>
      <c r="AY2330" s="42"/>
      <c r="AZ2330" s="42"/>
      <c r="BA2330" s="42"/>
    </row>
    <row r="2331" spans="1:53" s="42" customFormat="1" x14ac:dyDescent="0.25">
      <c r="A2331" s="23"/>
      <c r="B2331" s="64" t="s">
        <v>3753</v>
      </c>
      <c r="C2331" s="115"/>
      <c r="D2331" s="31" t="s">
        <v>617</v>
      </c>
      <c r="E2331" s="43" t="str">
        <f t="shared" si="155"/>
        <v/>
      </c>
      <c r="F2331" s="33" t="str">
        <f t="shared" si="154"/>
        <v/>
      </c>
      <c r="G2331" s="43"/>
      <c r="H2331" s="45" t="s">
        <v>3668</v>
      </c>
      <c r="I2331" s="41"/>
      <c r="J2331" s="40" t="s">
        <v>159</v>
      </c>
      <c r="K2331" s="43"/>
      <c r="L2331" s="43"/>
      <c r="M2331" s="140"/>
      <c r="N2331" s="113"/>
      <c r="O2331" s="113"/>
      <c r="Q2331" s="24"/>
      <c r="R2331" s="24"/>
      <c r="S2331" s="24"/>
      <c r="T2331" s="24"/>
      <c r="U2331" s="24"/>
      <c r="V2331" s="24"/>
      <c r="W2331" s="24"/>
      <c r="X2331" s="24"/>
      <c r="Y2331" s="24"/>
      <c r="Z2331" s="24"/>
      <c r="AA2331" s="24"/>
      <c r="AB2331" s="24"/>
      <c r="AC2331" s="24"/>
      <c r="AD2331" s="24"/>
      <c r="AE2331" s="24"/>
      <c r="AF2331" s="24"/>
      <c r="AG2331" s="24"/>
      <c r="AH2331" s="24"/>
      <c r="AI2331" s="24"/>
      <c r="AJ2331" s="24"/>
      <c r="AK2331" s="24"/>
      <c r="AL2331" s="24"/>
      <c r="AM2331" s="24"/>
      <c r="AN2331" s="24"/>
      <c r="AO2331" s="24"/>
      <c r="AP2331" s="24"/>
      <c r="AQ2331" s="24"/>
      <c r="AR2331" s="24"/>
      <c r="AS2331" s="24"/>
      <c r="AT2331" s="24"/>
      <c r="AU2331" s="24"/>
      <c r="AV2331" s="24"/>
      <c r="AW2331" s="24"/>
      <c r="AX2331" s="24"/>
      <c r="AY2331" s="24"/>
      <c r="AZ2331" s="24"/>
      <c r="BA2331" s="24"/>
    </row>
    <row r="2332" spans="1:53" x14ac:dyDescent="0.25">
      <c r="B2332" s="37" t="s">
        <v>2358</v>
      </c>
      <c r="D2332" s="31" t="s">
        <v>168</v>
      </c>
      <c r="E2332" s="43" t="str">
        <f t="shared" si="155"/>
        <v/>
      </c>
      <c r="F2332" s="33" t="str">
        <f t="shared" si="154"/>
        <v/>
      </c>
      <c r="G2332" s="43"/>
      <c r="H2332" s="46" t="s">
        <v>169</v>
      </c>
      <c r="J2332" s="114" t="s">
        <v>159</v>
      </c>
      <c r="K2332" s="43"/>
      <c r="L2332" s="43"/>
      <c r="M2332" s="140"/>
      <c r="O2332" s="113"/>
    </row>
    <row r="2333" spans="1:53" x14ac:dyDescent="0.25">
      <c r="B2333" s="37" t="s">
        <v>3815</v>
      </c>
      <c r="D2333" s="31"/>
      <c r="E2333" s="43" t="str">
        <f t="shared" si="155"/>
        <v/>
      </c>
      <c r="F2333" s="33" t="str">
        <f t="shared" si="154"/>
        <v/>
      </c>
      <c r="G2333" s="43"/>
      <c r="H2333" s="55" t="s">
        <v>241</v>
      </c>
      <c r="I2333" s="35" t="s">
        <v>242</v>
      </c>
      <c r="J2333" s="114" t="s">
        <v>159</v>
      </c>
      <c r="K2333" s="43"/>
      <c r="L2333" s="43"/>
      <c r="M2333" s="140"/>
      <c r="O2333" s="113"/>
    </row>
    <row r="2334" spans="1:53" ht="15.75" thickBot="1" x14ac:dyDescent="0.3">
      <c r="A2334" s="23" t="s">
        <v>73</v>
      </c>
      <c r="B2334" s="59"/>
      <c r="D2334" s="31" t="s">
        <v>243</v>
      </c>
      <c r="E2334" s="43" t="str">
        <f t="shared" si="155"/>
        <v/>
      </c>
      <c r="F2334" s="33" t="str">
        <f t="shared" si="154"/>
        <v/>
      </c>
      <c r="G2334" s="43"/>
      <c r="H2334" s="55" t="s">
        <v>244</v>
      </c>
      <c r="I2334" s="35" t="s">
        <v>245</v>
      </c>
      <c r="J2334" s="114" t="s">
        <v>159</v>
      </c>
      <c r="K2334" s="43"/>
      <c r="L2334" s="43"/>
      <c r="M2334" s="140"/>
      <c r="O2334" s="113"/>
    </row>
    <row r="2335" spans="1:53" x14ac:dyDescent="0.25">
      <c r="A2335" s="29" t="s">
        <v>3816</v>
      </c>
      <c r="B2335" s="28" t="s">
        <v>3817</v>
      </c>
      <c r="C2335" s="1">
        <v>349</v>
      </c>
      <c r="D2335" s="48" t="s">
        <v>172</v>
      </c>
      <c r="E2335" s="43">
        <f t="shared" si="155"/>
        <v>326</v>
      </c>
      <c r="F2335" s="33">
        <f t="shared" si="154"/>
        <v>233</v>
      </c>
      <c r="G2335" s="43"/>
      <c r="H2335" s="33">
        <v>289</v>
      </c>
      <c r="I2335" s="35">
        <v>0.32</v>
      </c>
      <c r="J2335" s="33">
        <v>350</v>
      </c>
      <c r="K2335" s="43">
        <f t="shared" ref="K2335:K2353" si="156">H2335/1.24</f>
        <v>233</v>
      </c>
      <c r="L2335" s="43"/>
      <c r="M2335" s="140"/>
      <c r="O2335" s="113"/>
    </row>
    <row r="2336" spans="1:53" x14ac:dyDescent="0.25">
      <c r="A2336" s="29" t="s">
        <v>3818</v>
      </c>
      <c r="B2336" s="28" t="s">
        <v>3819</v>
      </c>
      <c r="C2336" s="1">
        <v>425</v>
      </c>
      <c r="D2336" s="48" t="s">
        <v>172</v>
      </c>
      <c r="E2336" s="43">
        <f t="shared" si="155"/>
        <v>398</v>
      </c>
      <c r="F2336" s="33">
        <f t="shared" si="154"/>
        <v>284</v>
      </c>
      <c r="G2336" s="43"/>
      <c r="H2336" s="33">
        <v>352</v>
      </c>
      <c r="I2336" s="35">
        <v>0.39</v>
      </c>
      <c r="J2336" s="33">
        <v>426</v>
      </c>
      <c r="K2336" s="43">
        <f t="shared" si="156"/>
        <v>284</v>
      </c>
      <c r="L2336" s="43"/>
      <c r="M2336" s="140"/>
      <c r="O2336" s="113"/>
    </row>
    <row r="2337" spans="1:15" x14ac:dyDescent="0.25">
      <c r="A2337" s="29" t="s">
        <v>3820</v>
      </c>
      <c r="B2337" s="28" t="s">
        <v>3821</v>
      </c>
      <c r="C2337" s="1">
        <v>577</v>
      </c>
      <c r="D2337" s="48" t="s">
        <v>172</v>
      </c>
      <c r="E2337" s="43">
        <f t="shared" si="155"/>
        <v>539</v>
      </c>
      <c r="F2337" s="33">
        <f t="shared" si="154"/>
        <v>385</v>
      </c>
      <c r="G2337" s="43"/>
      <c r="H2337" s="33">
        <v>477</v>
      </c>
      <c r="I2337" s="35">
        <v>0.5</v>
      </c>
      <c r="J2337" s="33">
        <v>577</v>
      </c>
      <c r="K2337" s="43">
        <f t="shared" si="156"/>
        <v>385</v>
      </c>
      <c r="L2337" s="43"/>
      <c r="M2337" s="140"/>
      <c r="O2337" s="113"/>
    </row>
    <row r="2338" spans="1:15" x14ac:dyDescent="0.25">
      <c r="A2338" s="29" t="s">
        <v>3822</v>
      </c>
      <c r="B2338" s="28" t="s">
        <v>3823</v>
      </c>
      <c r="C2338" s="1">
        <v>873</v>
      </c>
      <c r="D2338" s="48" t="s">
        <v>172</v>
      </c>
      <c r="E2338" s="43">
        <f t="shared" si="155"/>
        <v>815</v>
      </c>
      <c r="F2338" s="33">
        <f t="shared" si="154"/>
        <v>582</v>
      </c>
      <c r="G2338" s="43"/>
      <c r="H2338" s="33">
        <v>722</v>
      </c>
      <c r="I2338" s="35">
        <v>0.72</v>
      </c>
      <c r="J2338" s="33">
        <v>873</v>
      </c>
      <c r="K2338" s="43">
        <f t="shared" si="156"/>
        <v>582</v>
      </c>
      <c r="L2338" s="43"/>
      <c r="M2338" s="140"/>
      <c r="O2338" s="113"/>
    </row>
    <row r="2339" spans="1:15" x14ac:dyDescent="0.25">
      <c r="A2339" s="29" t="s">
        <v>3824</v>
      </c>
      <c r="B2339" s="28" t="s">
        <v>3825</v>
      </c>
      <c r="C2339" s="1">
        <v>691</v>
      </c>
      <c r="D2339" s="48" t="s">
        <v>172</v>
      </c>
      <c r="E2339" s="43">
        <f t="shared" si="155"/>
        <v>645</v>
      </c>
      <c r="F2339" s="33">
        <f t="shared" si="154"/>
        <v>461</v>
      </c>
      <c r="G2339" s="43"/>
      <c r="H2339" s="33">
        <v>572</v>
      </c>
      <c r="I2339" s="35">
        <v>0.61</v>
      </c>
      <c r="J2339" s="33">
        <v>692</v>
      </c>
      <c r="K2339" s="43">
        <f t="shared" si="156"/>
        <v>461</v>
      </c>
      <c r="L2339" s="43"/>
      <c r="M2339" s="140"/>
      <c r="O2339" s="113"/>
    </row>
    <row r="2340" spans="1:15" x14ac:dyDescent="0.25">
      <c r="A2340" s="29" t="s">
        <v>3826</v>
      </c>
      <c r="B2340" s="28" t="s">
        <v>3827</v>
      </c>
      <c r="C2340" s="1">
        <v>987</v>
      </c>
      <c r="D2340" s="48" t="s">
        <v>172</v>
      </c>
      <c r="E2340" s="43">
        <f t="shared" si="155"/>
        <v>921</v>
      </c>
      <c r="F2340" s="33">
        <f t="shared" si="154"/>
        <v>658</v>
      </c>
      <c r="G2340" s="43"/>
      <c r="H2340" s="33">
        <v>816</v>
      </c>
      <c r="I2340" s="35">
        <v>0.86699999999999999</v>
      </c>
      <c r="J2340" s="33">
        <v>987</v>
      </c>
      <c r="K2340" s="43">
        <f t="shared" si="156"/>
        <v>658</v>
      </c>
      <c r="L2340" s="43"/>
      <c r="M2340" s="140"/>
      <c r="O2340" s="113"/>
    </row>
    <row r="2341" spans="1:15" x14ac:dyDescent="0.25">
      <c r="A2341" s="29" t="s">
        <v>3828</v>
      </c>
      <c r="B2341" s="28" t="s">
        <v>3829</v>
      </c>
      <c r="C2341" s="1">
        <v>810</v>
      </c>
      <c r="D2341" s="48" t="s">
        <v>172</v>
      </c>
      <c r="E2341" s="43">
        <f t="shared" si="155"/>
        <v>756</v>
      </c>
      <c r="F2341" s="33">
        <f t="shared" si="154"/>
        <v>540</v>
      </c>
      <c r="G2341" s="43"/>
      <c r="H2341" s="33">
        <v>670</v>
      </c>
      <c r="I2341" s="35">
        <v>0.71199999999999997</v>
      </c>
      <c r="J2341" s="33">
        <v>810</v>
      </c>
      <c r="K2341" s="43">
        <f t="shared" si="156"/>
        <v>540</v>
      </c>
      <c r="L2341" s="43"/>
      <c r="M2341" s="140"/>
      <c r="O2341" s="113"/>
    </row>
    <row r="2342" spans="1:15" x14ac:dyDescent="0.25">
      <c r="A2342" s="29" t="s">
        <v>3830</v>
      </c>
      <c r="B2342" s="28" t="s">
        <v>3831</v>
      </c>
      <c r="C2342" s="1">
        <v>1375</v>
      </c>
      <c r="D2342" s="48" t="s">
        <v>172</v>
      </c>
      <c r="E2342" s="43">
        <f t="shared" si="155"/>
        <v>1284</v>
      </c>
      <c r="F2342" s="33">
        <f t="shared" si="154"/>
        <v>917</v>
      </c>
      <c r="G2342" s="43"/>
      <c r="H2342" s="33">
        <v>1137</v>
      </c>
      <c r="I2342" s="35">
        <v>1.04</v>
      </c>
      <c r="J2342" s="33">
        <v>1375</v>
      </c>
      <c r="K2342" s="43">
        <f t="shared" si="156"/>
        <v>917</v>
      </c>
      <c r="L2342" s="43"/>
      <c r="M2342" s="140"/>
      <c r="O2342" s="113"/>
    </row>
    <row r="2343" spans="1:15" x14ac:dyDescent="0.25">
      <c r="A2343" s="29" t="s">
        <v>3832</v>
      </c>
      <c r="B2343" s="28" t="s">
        <v>3833</v>
      </c>
      <c r="C2343" s="1">
        <v>1007</v>
      </c>
      <c r="D2343" s="48" t="s">
        <v>172</v>
      </c>
      <c r="E2343" s="43">
        <f t="shared" si="155"/>
        <v>941</v>
      </c>
      <c r="F2343" s="33">
        <f t="shared" si="154"/>
        <v>672</v>
      </c>
      <c r="G2343" s="43"/>
      <c r="H2343" s="33">
        <v>833</v>
      </c>
      <c r="I2343" s="35">
        <v>0.82099999999999995</v>
      </c>
      <c r="J2343" s="33">
        <v>1008</v>
      </c>
      <c r="K2343" s="43">
        <f t="shared" si="156"/>
        <v>672</v>
      </c>
      <c r="L2343" s="43"/>
      <c r="M2343" s="140"/>
      <c r="O2343" s="113"/>
    </row>
    <row r="2344" spans="1:15" x14ac:dyDescent="0.25">
      <c r="A2344" s="29" t="s">
        <v>3834</v>
      </c>
      <c r="B2344" s="28" t="s">
        <v>3835</v>
      </c>
      <c r="C2344" s="1">
        <v>1307</v>
      </c>
      <c r="D2344" s="48" t="s">
        <v>172</v>
      </c>
      <c r="E2344" s="43">
        <f t="shared" si="155"/>
        <v>1221</v>
      </c>
      <c r="F2344" s="33">
        <f t="shared" si="154"/>
        <v>872</v>
      </c>
      <c r="G2344" s="43"/>
      <c r="H2344" s="33">
        <v>1081</v>
      </c>
      <c r="I2344" s="35">
        <v>1.19</v>
      </c>
      <c r="J2344" s="33">
        <v>1308</v>
      </c>
      <c r="K2344" s="43">
        <f t="shared" si="156"/>
        <v>872</v>
      </c>
      <c r="L2344" s="43"/>
      <c r="M2344" s="140"/>
      <c r="O2344" s="113"/>
    </row>
    <row r="2345" spans="1:15" x14ac:dyDescent="0.25">
      <c r="A2345" s="29" t="s">
        <v>3836</v>
      </c>
      <c r="B2345" s="28" t="s">
        <v>3837</v>
      </c>
      <c r="C2345" s="1">
        <v>1768</v>
      </c>
      <c r="D2345" s="48" t="s">
        <v>172</v>
      </c>
      <c r="E2345" s="43">
        <f t="shared" si="155"/>
        <v>1651</v>
      </c>
      <c r="F2345" s="33">
        <f t="shared" si="154"/>
        <v>1179</v>
      </c>
      <c r="G2345" s="43"/>
      <c r="H2345" s="33">
        <v>1462</v>
      </c>
      <c r="I2345" s="35">
        <v>1.56</v>
      </c>
      <c r="J2345" s="33">
        <v>1769</v>
      </c>
      <c r="K2345" s="43">
        <f t="shared" si="156"/>
        <v>1179</v>
      </c>
      <c r="L2345" s="43"/>
      <c r="M2345" s="140"/>
      <c r="O2345" s="113"/>
    </row>
    <row r="2346" spans="1:15" x14ac:dyDescent="0.25">
      <c r="A2346" s="29" t="s">
        <v>3838</v>
      </c>
      <c r="B2346" s="28" t="s">
        <v>3839</v>
      </c>
      <c r="C2346" s="1">
        <v>1202</v>
      </c>
      <c r="D2346" s="48" t="s">
        <v>172</v>
      </c>
      <c r="E2346" s="43">
        <f t="shared" si="155"/>
        <v>1123</v>
      </c>
      <c r="F2346" s="33">
        <f t="shared" si="154"/>
        <v>802</v>
      </c>
      <c r="G2346" s="43"/>
      <c r="H2346" s="33">
        <v>994</v>
      </c>
      <c r="I2346" s="35">
        <v>0.93</v>
      </c>
      <c r="J2346" s="33">
        <v>1202</v>
      </c>
      <c r="K2346" s="43">
        <f t="shared" si="156"/>
        <v>802</v>
      </c>
      <c r="L2346" s="43"/>
      <c r="M2346" s="140"/>
      <c r="O2346" s="113"/>
    </row>
    <row r="2347" spans="1:15" x14ac:dyDescent="0.25">
      <c r="A2347" s="29" t="s">
        <v>3840</v>
      </c>
      <c r="B2347" s="28" t="s">
        <v>3841</v>
      </c>
      <c r="C2347" s="1">
        <v>1750</v>
      </c>
      <c r="D2347" s="48" t="s">
        <v>172</v>
      </c>
      <c r="E2347" s="43">
        <f t="shared" si="155"/>
        <v>1634</v>
      </c>
      <c r="F2347" s="33">
        <f t="shared" si="154"/>
        <v>1167</v>
      </c>
      <c r="G2347" s="43"/>
      <c r="H2347" s="33">
        <v>1447</v>
      </c>
      <c r="I2347" s="35">
        <v>1.05</v>
      </c>
      <c r="J2347" s="33">
        <v>1750</v>
      </c>
      <c r="K2347" s="43">
        <f t="shared" si="156"/>
        <v>1167</v>
      </c>
      <c r="L2347" s="43"/>
      <c r="M2347" s="140"/>
      <c r="O2347" s="113"/>
    </row>
    <row r="2348" spans="1:15" x14ac:dyDescent="0.25">
      <c r="A2348" s="29" t="s">
        <v>3842</v>
      </c>
      <c r="B2348" s="28" t="s">
        <v>3843</v>
      </c>
      <c r="C2348" s="1">
        <v>1793</v>
      </c>
      <c r="D2348" s="48" t="s">
        <v>172</v>
      </c>
      <c r="E2348" s="43">
        <f t="shared" si="155"/>
        <v>1674</v>
      </c>
      <c r="F2348" s="33">
        <f t="shared" si="154"/>
        <v>1196</v>
      </c>
      <c r="G2348" s="43"/>
      <c r="H2348" s="33">
        <v>1483</v>
      </c>
      <c r="I2348" s="35">
        <v>1.5329999999999999</v>
      </c>
      <c r="J2348" s="33">
        <v>1794</v>
      </c>
      <c r="K2348" s="43">
        <f t="shared" si="156"/>
        <v>1196</v>
      </c>
      <c r="L2348" s="43"/>
      <c r="M2348" s="140"/>
      <c r="O2348" s="113"/>
    </row>
    <row r="2349" spans="1:15" x14ac:dyDescent="0.25">
      <c r="A2349" s="29" t="s">
        <v>3844</v>
      </c>
      <c r="B2349" s="28" t="s">
        <v>3845</v>
      </c>
      <c r="C2349" s="1">
        <v>2256</v>
      </c>
      <c r="D2349" s="48" t="s">
        <v>172</v>
      </c>
      <c r="E2349" s="43">
        <f t="shared" si="155"/>
        <v>2106</v>
      </c>
      <c r="F2349" s="33">
        <f t="shared" si="154"/>
        <v>1504</v>
      </c>
      <c r="G2349" s="43"/>
      <c r="H2349" s="33">
        <v>1865</v>
      </c>
      <c r="I2349" s="35">
        <v>1.99</v>
      </c>
      <c r="J2349" s="33">
        <v>2256</v>
      </c>
      <c r="K2349" s="43">
        <f t="shared" si="156"/>
        <v>1504</v>
      </c>
      <c r="L2349" s="43"/>
      <c r="M2349" s="140"/>
      <c r="O2349" s="113"/>
    </row>
    <row r="2350" spans="1:15" x14ac:dyDescent="0.25">
      <c r="A2350" s="29" t="s">
        <v>3846</v>
      </c>
      <c r="B2350" s="28" t="s">
        <v>3847</v>
      </c>
      <c r="C2350" s="1">
        <v>3068</v>
      </c>
      <c r="D2350" s="48" t="s">
        <v>172</v>
      </c>
      <c r="E2350" s="43">
        <f t="shared" si="155"/>
        <v>2864</v>
      </c>
      <c r="F2350" s="33">
        <f t="shared" si="154"/>
        <v>2046</v>
      </c>
      <c r="G2350" s="43"/>
      <c r="H2350" s="33">
        <v>2537</v>
      </c>
      <c r="I2350" s="35">
        <v>2.4300000000000002</v>
      </c>
      <c r="J2350" s="33">
        <v>3069</v>
      </c>
      <c r="K2350" s="43">
        <f t="shared" si="156"/>
        <v>2046</v>
      </c>
      <c r="L2350" s="43"/>
      <c r="M2350" s="140"/>
      <c r="O2350" s="113"/>
    </row>
    <row r="2351" spans="1:15" x14ac:dyDescent="0.25">
      <c r="A2351" s="29" t="s">
        <v>3848</v>
      </c>
      <c r="B2351" s="28" t="s">
        <v>3849</v>
      </c>
      <c r="C2351" s="1">
        <v>2704</v>
      </c>
      <c r="D2351" s="48" t="s">
        <v>172</v>
      </c>
      <c r="E2351" s="43">
        <f t="shared" si="155"/>
        <v>2524</v>
      </c>
      <c r="F2351" s="33">
        <f t="shared" si="154"/>
        <v>1803</v>
      </c>
      <c r="G2351" s="43"/>
      <c r="H2351" s="33">
        <v>2236</v>
      </c>
      <c r="I2351" s="35">
        <v>2.42</v>
      </c>
      <c r="J2351" s="33">
        <v>2705</v>
      </c>
      <c r="K2351" s="43">
        <f t="shared" si="156"/>
        <v>1803</v>
      </c>
      <c r="L2351" s="43"/>
      <c r="M2351" s="140"/>
      <c r="O2351" s="113"/>
    </row>
    <row r="2352" spans="1:15" x14ac:dyDescent="0.25">
      <c r="A2352" s="29" t="s">
        <v>3850</v>
      </c>
      <c r="B2352" s="28" t="s">
        <v>3851</v>
      </c>
      <c r="C2352" s="1">
        <v>3644</v>
      </c>
      <c r="D2352" s="48" t="s">
        <v>172</v>
      </c>
      <c r="E2352" s="43">
        <f t="shared" si="155"/>
        <v>3402</v>
      </c>
      <c r="F2352" s="33">
        <f t="shared" si="154"/>
        <v>2430</v>
      </c>
      <c r="G2352" s="43"/>
      <c r="H2352" s="33">
        <v>3013</v>
      </c>
      <c r="I2352" s="35">
        <v>3.3</v>
      </c>
      <c r="J2352" s="33">
        <v>3645</v>
      </c>
      <c r="K2352" s="43">
        <f t="shared" si="156"/>
        <v>2430</v>
      </c>
      <c r="L2352" s="43"/>
      <c r="M2352" s="140"/>
      <c r="O2352" s="113"/>
    </row>
    <row r="2353" spans="1:53" x14ac:dyDescent="0.25">
      <c r="A2353" s="29" t="s">
        <v>3852</v>
      </c>
      <c r="B2353" s="28" t="s">
        <v>3853</v>
      </c>
      <c r="C2353" s="1">
        <v>4545</v>
      </c>
      <c r="D2353" s="48" t="s">
        <v>172</v>
      </c>
      <c r="E2353" s="43">
        <f t="shared" si="155"/>
        <v>4243</v>
      </c>
      <c r="F2353" s="33">
        <f t="shared" si="154"/>
        <v>3031</v>
      </c>
      <c r="G2353" s="43"/>
      <c r="H2353" s="33">
        <v>3758</v>
      </c>
      <c r="I2353" s="35">
        <v>4.149</v>
      </c>
      <c r="J2353" s="33">
        <v>4546</v>
      </c>
      <c r="K2353" s="43">
        <f t="shared" si="156"/>
        <v>3031</v>
      </c>
      <c r="L2353" s="43"/>
      <c r="M2353" s="140"/>
      <c r="O2353" s="113"/>
    </row>
    <row r="2354" spans="1:53" x14ac:dyDescent="0.25">
      <c r="B2354" s="28" t="s">
        <v>6261</v>
      </c>
      <c r="C2354" s="1">
        <v>8634</v>
      </c>
      <c r="D2354" s="48" t="s">
        <v>172</v>
      </c>
      <c r="E2354" s="43" t="str">
        <f t="shared" si="155"/>
        <v/>
      </c>
      <c r="F2354" s="33" t="str">
        <f t="shared" si="154"/>
        <v/>
      </c>
      <c r="G2354" s="43"/>
      <c r="H2354" s="56"/>
      <c r="J2354" s="114" t="s">
        <v>159</v>
      </c>
      <c r="K2354" s="43"/>
      <c r="L2354" s="43"/>
      <c r="M2354" s="140"/>
      <c r="O2354" s="113"/>
    </row>
    <row r="2355" spans="1:53" x14ac:dyDescent="0.25">
      <c r="B2355" s="48"/>
      <c r="E2355" s="43" t="str">
        <f t="shared" si="155"/>
        <v/>
      </c>
      <c r="F2355" s="33" t="str">
        <f t="shared" si="154"/>
        <v/>
      </c>
      <c r="G2355" s="43"/>
      <c r="H2355" s="56"/>
      <c r="J2355" s="114" t="s">
        <v>159</v>
      </c>
      <c r="K2355" s="43"/>
      <c r="L2355" s="43"/>
      <c r="M2355" s="140"/>
      <c r="O2355" s="113"/>
    </row>
    <row r="2356" spans="1:53" x14ac:dyDescent="0.25">
      <c r="D2356" s="31" t="s">
        <v>160</v>
      </c>
      <c r="E2356" s="43" t="str">
        <f t="shared" si="155"/>
        <v/>
      </c>
      <c r="F2356" s="33" t="str">
        <f t="shared" si="154"/>
        <v/>
      </c>
      <c r="G2356" s="43"/>
      <c r="H2356" s="44" t="s">
        <v>3750</v>
      </c>
      <c r="J2356" s="114" t="s">
        <v>159</v>
      </c>
      <c r="K2356" s="43"/>
      <c r="L2356" s="43"/>
      <c r="M2356" s="140"/>
      <c r="O2356" s="113"/>
    </row>
    <row r="2357" spans="1:53" x14ac:dyDescent="0.25">
      <c r="D2357" s="31" t="s">
        <v>163</v>
      </c>
      <c r="E2357" s="43" t="str">
        <f t="shared" si="155"/>
        <v/>
      </c>
      <c r="F2357" s="33" t="str">
        <f t="shared" si="154"/>
        <v/>
      </c>
      <c r="G2357" s="43"/>
      <c r="H2357" s="45" t="s">
        <v>3665</v>
      </c>
      <c r="I2357" s="35" t="s">
        <v>3813</v>
      </c>
      <c r="J2357" s="114" t="s">
        <v>159</v>
      </c>
      <c r="K2357" s="43"/>
      <c r="L2357" s="43"/>
      <c r="M2357" s="140"/>
      <c r="O2357" s="113"/>
    </row>
    <row r="2358" spans="1:53" ht="15.75" thickBot="1" x14ac:dyDescent="0.3">
      <c r="D2358" s="31" t="s">
        <v>166</v>
      </c>
      <c r="E2358" s="43" t="str">
        <f t="shared" si="155"/>
        <v/>
      </c>
      <c r="F2358" s="33" t="str">
        <f t="shared" si="154"/>
        <v/>
      </c>
      <c r="G2358" s="43"/>
      <c r="H2358" s="45" t="s">
        <v>3814</v>
      </c>
      <c r="J2358" s="114" t="s">
        <v>159</v>
      </c>
      <c r="K2358" s="43"/>
      <c r="L2358" s="43"/>
      <c r="M2358" s="140"/>
      <c r="O2358" s="113"/>
      <c r="Q2358" s="42"/>
      <c r="R2358" s="42"/>
      <c r="S2358" s="42"/>
      <c r="T2358" s="42"/>
      <c r="U2358" s="42"/>
      <c r="V2358" s="42"/>
      <c r="W2358" s="42"/>
      <c r="X2358" s="42"/>
      <c r="Y2358" s="42"/>
      <c r="Z2358" s="42"/>
      <c r="AA2358" s="42"/>
      <c r="AB2358" s="42"/>
      <c r="AC2358" s="42"/>
      <c r="AD2358" s="42"/>
      <c r="AE2358" s="42"/>
      <c r="AF2358" s="42"/>
      <c r="AG2358" s="42"/>
      <c r="AH2358" s="42"/>
      <c r="AI2358" s="42"/>
      <c r="AJ2358" s="42"/>
      <c r="AK2358" s="42"/>
      <c r="AL2358" s="42"/>
      <c r="AM2358" s="42"/>
      <c r="AN2358" s="42"/>
      <c r="AO2358" s="42"/>
      <c r="AP2358" s="42"/>
      <c r="AQ2358" s="42"/>
      <c r="AR2358" s="42"/>
      <c r="AS2358" s="42"/>
      <c r="AT2358" s="42"/>
      <c r="AU2358" s="42"/>
      <c r="AV2358" s="42"/>
      <c r="AW2358" s="42"/>
      <c r="AX2358" s="42"/>
      <c r="AY2358" s="42"/>
      <c r="AZ2358" s="42"/>
      <c r="BA2358" s="42"/>
    </row>
    <row r="2359" spans="1:53" s="42" customFormat="1" x14ac:dyDescent="0.25">
      <c r="A2359" s="23"/>
      <c r="B2359" s="64" t="s">
        <v>3753</v>
      </c>
      <c r="C2359" s="115"/>
      <c r="D2359" s="31" t="s">
        <v>617</v>
      </c>
      <c r="E2359" s="43" t="str">
        <f t="shared" si="155"/>
        <v/>
      </c>
      <c r="F2359" s="33" t="str">
        <f t="shared" si="154"/>
        <v/>
      </c>
      <c r="G2359" s="43"/>
      <c r="H2359" s="45" t="s">
        <v>3668</v>
      </c>
      <c r="I2359" s="41"/>
      <c r="J2359" s="40" t="s">
        <v>159</v>
      </c>
      <c r="K2359" s="43"/>
      <c r="L2359" s="43"/>
      <c r="M2359" s="140"/>
      <c r="N2359" s="113"/>
      <c r="O2359" s="113"/>
      <c r="Q2359" s="24"/>
      <c r="R2359" s="24"/>
      <c r="S2359" s="24"/>
      <c r="T2359" s="24"/>
      <c r="U2359" s="24"/>
      <c r="V2359" s="24"/>
      <c r="W2359" s="24"/>
      <c r="X2359" s="24"/>
      <c r="Y2359" s="24"/>
      <c r="Z2359" s="24"/>
      <c r="AA2359" s="24"/>
      <c r="AB2359" s="24"/>
      <c r="AC2359" s="24"/>
      <c r="AD2359" s="24"/>
      <c r="AE2359" s="24"/>
      <c r="AF2359" s="24"/>
      <c r="AG2359" s="24"/>
      <c r="AH2359" s="24"/>
      <c r="AI2359" s="24"/>
      <c r="AJ2359" s="24"/>
      <c r="AK2359" s="24"/>
      <c r="AL2359" s="24"/>
      <c r="AM2359" s="24"/>
      <c r="AN2359" s="24"/>
      <c r="AO2359" s="24"/>
      <c r="AP2359" s="24"/>
      <c r="AQ2359" s="24"/>
      <c r="AR2359" s="24"/>
      <c r="AS2359" s="24"/>
      <c r="AT2359" s="24"/>
      <c r="AU2359" s="24"/>
      <c r="AV2359" s="24"/>
      <c r="AW2359" s="24"/>
      <c r="AX2359" s="24"/>
      <c r="AY2359" s="24"/>
      <c r="AZ2359" s="24"/>
      <c r="BA2359" s="24"/>
    </row>
    <row r="2360" spans="1:53" x14ac:dyDescent="0.25">
      <c r="B2360" s="37" t="s">
        <v>2358</v>
      </c>
      <c r="D2360" s="31" t="s">
        <v>168</v>
      </c>
      <c r="E2360" s="43" t="str">
        <f t="shared" si="155"/>
        <v/>
      </c>
      <c r="F2360" s="33" t="str">
        <f t="shared" si="154"/>
        <v/>
      </c>
      <c r="G2360" s="43"/>
      <c r="H2360" s="46" t="s">
        <v>169</v>
      </c>
      <c r="J2360" s="114" t="s">
        <v>159</v>
      </c>
      <c r="K2360" s="43"/>
      <c r="L2360" s="43"/>
      <c r="M2360" s="140"/>
      <c r="O2360" s="113"/>
    </row>
    <row r="2361" spans="1:53" x14ac:dyDescent="0.25">
      <c r="B2361" s="37" t="s">
        <v>3854</v>
      </c>
      <c r="D2361" s="31"/>
      <c r="E2361" s="43" t="str">
        <f t="shared" si="155"/>
        <v/>
      </c>
      <c r="F2361" s="33" t="str">
        <f t="shared" si="154"/>
        <v/>
      </c>
      <c r="G2361" s="43"/>
      <c r="H2361" s="55" t="s">
        <v>241</v>
      </c>
      <c r="I2361" s="35" t="s">
        <v>242</v>
      </c>
      <c r="J2361" s="114" t="s">
        <v>159</v>
      </c>
      <c r="K2361" s="43"/>
      <c r="L2361" s="43"/>
      <c r="M2361" s="140"/>
      <c r="O2361" s="113"/>
    </row>
    <row r="2362" spans="1:53" ht="15.75" thickBot="1" x14ac:dyDescent="0.3">
      <c r="A2362" s="23" t="s">
        <v>73</v>
      </c>
      <c r="B2362" s="59"/>
      <c r="D2362" s="31" t="s">
        <v>243</v>
      </c>
      <c r="E2362" s="43" t="str">
        <f t="shared" si="155"/>
        <v/>
      </c>
      <c r="F2362" s="33" t="str">
        <f t="shared" si="154"/>
        <v/>
      </c>
      <c r="G2362" s="43"/>
      <c r="H2362" s="55" t="s">
        <v>244</v>
      </c>
      <c r="I2362" s="35" t="s">
        <v>245</v>
      </c>
      <c r="J2362" s="114" t="s">
        <v>159</v>
      </c>
      <c r="K2362" s="43"/>
      <c r="L2362" s="43"/>
      <c r="M2362" s="140"/>
      <c r="O2362" s="113"/>
    </row>
    <row r="2363" spans="1:53" x14ac:dyDescent="0.25">
      <c r="A2363" s="29" t="s">
        <v>3855</v>
      </c>
      <c r="B2363" s="28" t="s">
        <v>3856</v>
      </c>
      <c r="C2363" s="1">
        <v>713</v>
      </c>
      <c r="D2363" s="48" t="s">
        <v>172</v>
      </c>
      <c r="E2363" s="43">
        <f t="shared" si="155"/>
        <v>666</v>
      </c>
      <c r="F2363" s="33">
        <f t="shared" si="154"/>
        <v>476</v>
      </c>
      <c r="G2363" s="43"/>
      <c r="H2363" s="33">
        <v>590</v>
      </c>
      <c r="I2363" s="35">
        <v>0.61</v>
      </c>
      <c r="J2363" s="33">
        <v>714</v>
      </c>
      <c r="K2363" s="43">
        <f t="shared" ref="K2363:K2386" si="157">H2363/1.24</f>
        <v>476</v>
      </c>
      <c r="L2363" s="43"/>
      <c r="M2363" s="140"/>
      <c r="O2363" s="113"/>
    </row>
    <row r="2364" spans="1:53" x14ac:dyDescent="0.25">
      <c r="A2364" s="29" t="s">
        <v>3857</v>
      </c>
      <c r="B2364" s="28" t="s">
        <v>3858</v>
      </c>
      <c r="C2364" s="1">
        <v>785</v>
      </c>
      <c r="D2364" s="48" t="s">
        <v>172</v>
      </c>
      <c r="E2364" s="43">
        <f t="shared" si="155"/>
        <v>732</v>
      </c>
      <c r="F2364" s="33">
        <f t="shared" si="154"/>
        <v>523</v>
      </c>
      <c r="G2364" s="43"/>
      <c r="H2364" s="33">
        <v>649</v>
      </c>
      <c r="I2364" s="35">
        <v>0.72599999999999998</v>
      </c>
      <c r="J2364" s="33">
        <v>785</v>
      </c>
      <c r="K2364" s="43">
        <f t="shared" si="157"/>
        <v>523</v>
      </c>
      <c r="L2364" s="43"/>
      <c r="M2364" s="140"/>
      <c r="O2364" s="113"/>
    </row>
    <row r="2365" spans="1:53" x14ac:dyDescent="0.25">
      <c r="A2365" s="29" t="s">
        <v>3859</v>
      </c>
      <c r="B2365" s="28" t="s">
        <v>3860</v>
      </c>
      <c r="C2365" s="1">
        <v>560</v>
      </c>
      <c r="D2365" s="48" t="s">
        <v>172</v>
      </c>
      <c r="E2365" s="43">
        <f t="shared" si="155"/>
        <v>522</v>
      </c>
      <c r="F2365" s="33">
        <f t="shared" si="154"/>
        <v>373</v>
      </c>
      <c r="G2365" s="43"/>
      <c r="H2365" s="33">
        <v>463</v>
      </c>
      <c r="I2365" s="35">
        <v>0.5</v>
      </c>
      <c r="J2365" s="33">
        <v>560</v>
      </c>
      <c r="K2365" s="43">
        <f t="shared" si="157"/>
        <v>373</v>
      </c>
      <c r="L2365" s="43"/>
      <c r="M2365" s="140"/>
      <c r="O2365" s="113"/>
    </row>
    <row r="2366" spans="1:53" x14ac:dyDescent="0.25">
      <c r="A2366" s="29" t="s">
        <v>3861</v>
      </c>
      <c r="B2366" s="28" t="s">
        <v>3862</v>
      </c>
      <c r="C2366" s="1">
        <v>1087</v>
      </c>
      <c r="D2366" s="48" t="s">
        <v>172</v>
      </c>
      <c r="E2366" s="43">
        <f t="shared" si="155"/>
        <v>1015</v>
      </c>
      <c r="F2366" s="33">
        <f t="shared" si="154"/>
        <v>725</v>
      </c>
      <c r="G2366" s="43"/>
      <c r="H2366" s="33">
        <v>899</v>
      </c>
      <c r="I2366" s="35">
        <v>1.1399999999999999</v>
      </c>
      <c r="J2366" s="33">
        <v>1088</v>
      </c>
      <c r="K2366" s="43">
        <f t="shared" si="157"/>
        <v>725</v>
      </c>
      <c r="L2366" s="43"/>
      <c r="M2366" s="140"/>
      <c r="O2366" s="113"/>
    </row>
    <row r="2367" spans="1:53" x14ac:dyDescent="0.25">
      <c r="A2367" s="29" t="s">
        <v>3863</v>
      </c>
      <c r="B2367" s="28" t="s">
        <v>3864</v>
      </c>
      <c r="C2367" s="1">
        <v>1372</v>
      </c>
      <c r="D2367" s="48" t="s">
        <v>172</v>
      </c>
      <c r="E2367" s="43">
        <f t="shared" si="155"/>
        <v>1281</v>
      </c>
      <c r="F2367" s="33">
        <f t="shared" si="154"/>
        <v>915</v>
      </c>
      <c r="G2367" s="43"/>
      <c r="H2367" s="33">
        <v>1135</v>
      </c>
      <c r="I2367" s="35">
        <v>1.2</v>
      </c>
      <c r="J2367" s="33">
        <v>1373</v>
      </c>
      <c r="K2367" s="43">
        <f t="shared" si="157"/>
        <v>915</v>
      </c>
      <c r="L2367" s="43"/>
      <c r="M2367" s="140"/>
      <c r="O2367" s="113"/>
    </row>
    <row r="2368" spans="1:53" x14ac:dyDescent="0.25">
      <c r="A2368" s="29" t="s">
        <v>3865</v>
      </c>
      <c r="B2368" s="28" t="s">
        <v>3866</v>
      </c>
      <c r="C2368" s="1">
        <v>2250</v>
      </c>
      <c r="D2368" s="48" t="s">
        <v>172</v>
      </c>
      <c r="E2368" s="43">
        <f t="shared" si="155"/>
        <v>2100</v>
      </c>
      <c r="F2368" s="33">
        <f t="shared" si="154"/>
        <v>1500</v>
      </c>
      <c r="G2368" s="43"/>
      <c r="H2368" s="33">
        <v>1860</v>
      </c>
      <c r="I2368" s="35">
        <v>1.56</v>
      </c>
      <c r="J2368" s="33">
        <v>2250</v>
      </c>
      <c r="K2368" s="43">
        <f t="shared" si="157"/>
        <v>1500</v>
      </c>
      <c r="L2368" s="43"/>
      <c r="M2368" s="140"/>
      <c r="O2368" s="113"/>
    </row>
    <row r="2369" spans="1:15" x14ac:dyDescent="0.25">
      <c r="A2369" s="29" t="s">
        <v>3867</v>
      </c>
      <c r="B2369" s="28" t="s">
        <v>3868</v>
      </c>
      <c r="C2369" s="1">
        <v>1800</v>
      </c>
      <c r="D2369" s="48" t="s">
        <v>172</v>
      </c>
      <c r="E2369" s="43">
        <f t="shared" si="155"/>
        <v>1680</v>
      </c>
      <c r="F2369" s="33">
        <f t="shared" si="154"/>
        <v>1200</v>
      </c>
      <c r="G2369" s="43"/>
      <c r="H2369" s="33">
        <v>1488</v>
      </c>
      <c r="I2369" s="35">
        <v>1.5229999999999999</v>
      </c>
      <c r="J2369" s="33">
        <v>1800</v>
      </c>
      <c r="K2369" s="43">
        <f t="shared" si="157"/>
        <v>1200</v>
      </c>
      <c r="L2369" s="43"/>
      <c r="M2369" s="140"/>
      <c r="O2369" s="113"/>
    </row>
    <row r="2370" spans="1:15" x14ac:dyDescent="0.25">
      <c r="A2370" s="29" t="s">
        <v>3869</v>
      </c>
      <c r="B2370" s="28" t="s">
        <v>3870</v>
      </c>
      <c r="C2370" s="1">
        <v>1752</v>
      </c>
      <c r="D2370" s="48" t="s">
        <v>172</v>
      </c>
      <c r="E2370" s="43">
        <f t="shared" si="155"/>
        <v>1637</v>
      </c>
      <c r="F2370" s="33">
        <f t="shared" si="154"/>
        <v>1169</v>
      </c>
      <c r="G2370" s="43"/>
      <c r="H2370" s="33">
        <v>1449</v>
      </c>
      <c r="I2370" s="35">
        <v>1.6</v>
      </c>
      <c r="J2370" s="33">
        <v>1753</v>
      </c>
      <c r="K2370" s="43">
        <f t="shared" si="157"/>
        <v>1169</v>
      </c>
      <c r="L2370" s="43"/>
      <c r="M2370" s="140"/>
      <c r="O2370" s="113"/>
    </row>
    <row r="2371" spans="1:15" x14ac:dyDescent="0.25">
      <c r="A2371" s="29" t="s">
        <v>3871</v>
      </c>
      <c r="B2371" s="28" t="s">
        <v>3872</v>
      </c>
      <c r="C2371" s="1">
        <v>1552</v>
      </c>
      <c r="D2371" s="48" t="s">
        <v>172</v>
      </c>
      <c r="E2371" s="43">
        <f t="shared" si="155"/>
        <v>1449</v>
      </c>
      <c r="F2371" s="33">
        <f t="shared" si="154"/>
        <v>1035</v>
      </c>
      <c r="G2371" s="43"/>
      <c r="H2371" s="33">
        <v>1283</v>
      </c>
      <c r="I2371" s="35">
        <v>1.04</v>
      </c>
      <c r="J2371" s="33">
        <v>1552</v>
      </c>
      <c r="K2371" s="43">
        <f t="shared" si="157"/>
        <v>1035</v>
      </c>
      <c r="L2371" s="43"/>
      <c r="M2371" s="140"/>
      <c r="O2371" s="113"/>
    </row>
    <row r="2372" spans="1:15" x14ac:dyDescent="0.25">
      <c r="A2372" s="29" t="s">
        <v>3873</v>
      </c>
      <c r="B2372" s="28" t="s">
        <v>3874</v>
      </c>
      <c r="C2372" s="1">
        <v>2309</v>
      </c>
      <c r="D2372" s="48" t="s">
        <v>172</v>
      </c>
      <c r="E2372" s="43">
        <f t="shared" si="155"/>
        <v>2156</v>
      </c>
      <c r="F2372" s="33">
        <f t="shared" si="154"/>
        <v>1540</v>
      </c>
      <c r="G2372" s="43"/>
      <c r="H2372" s="33">
        <v>1909</v>
      </c>
      <c r="I2372" s="35">
        <v>1.988</v>
      </c>
      <c r="J2372" s="33">
        <v>2309</v>
      </c>
      <c r="K2372" s="43">
        <f t="shared" si="157"/>
        <v>1540</v>
      </c>
      <c r="L2372" s="43"/>
      <c r="M2372" s="140"/>
      <c r="O2372" s="113"/>
    </row>
    <row r="2373" spans="1:15" x14ac:dyDescent="0.25">
      <c r="A2373" s="29" t="s">
        <v>3875</v>
      </c>
      <c r="B2373" s="28" t="s">
        <v>3876</v>
      </c>
      <c r="C2373" s="1">
        <v>1437</v>
      </c>
      <c r="D2373" s="48" t="s">
        <v>172</v>
      </c>
      <c r="E2373" s="43">
        <f t="shared" si="155"/>
        <v>1341</v>
      </c>
      <c r="F2373" s="33">
        <f t="shared" si="154"/>
        <v>958</v>
      </c>
      <c r="G2373" s="43"/>
      <c r="H2373" s="33">
        <v>1188</v>
      </c>
      <c r="I2373" s="35">
        <v>1.28</v>
      </c>
      <c r="J2373" s="33">
        <v>1437</v>
      </c>
      <c r="K2373" s="43">
        <f t="shared" si="157"/>
        <v>958</v>
      </c>
      <c r="L2373" s="43"/>
      <c r="M2373" s="140"/>
      <c r="O2373" s="113"/>
    </row>
    <row r="2374" spans="1:15" x14ac:dyDescent="0.25">
      <c r="A2374" s="29" t="s">
        <v>3877</v>
      </c>
      <c r="B2374" s="28" t="s">
        <v>3878</v>
      </c>
      <c r="C2374" s="1">
        <v>2156</v>
      </c>
      <c r="D2374" s="48" t="s">
        <v>172</v>
      </c>
      <c r="E2374" s="43">
        <f t="shared" si="155"/>
        <v>2013</v>
      </c>
      <c r="F2374" s="33">
        <f t="shared" si="154"/>
        <v>1438</v>
      </c>
      <c r="G2374" s="43"/>
      <c r="H2374" s="33">
        <v>1783</v>
      </c>
      <c r="I2374" s="35">
        <v>1.9</v>
      </c>
      <c r="J2374" s="33">
        <v>2157</v>
      </c>
      <c r="K2374" s="43">
        <f t="shared" si="157"/>
        <v>1438</v>
      </c>
      <c r="L2374" s="43"/>
      <c r="M2374" s="140"/>
      <c r="O2374" s="113"/>
    </row>
    <row r="2375" spans="1:15" x14ac:dyDescent="0.25">
      <c r="A2375" s="29" t="s">
        <v>3879</v>
      </c>
      <c r="B2375" s="28" t="s">
        <v>3880</v>
      </c>
      <c r="C2375" s="1">
        <v>2666</v>
      </c>
      <c r="D2375" s="48" t="s">
        <v>172</v>
      </c>
      <c r="E2375" s="43">
        <f t="shared" si="155"/>
        <v>2488</v>
      </c>
      <c r="F2375" s="33">
        <f t="shared" si="154"/>
        <v>1777</v>
      </c>
      <c r="G2375" s="43"/>
      <c r="H2375" s="33">
        <v>2204</v>
      </c>
      <c r="I2375" s="35">
        <v>2.56</v>
      </c>
      <c r="J2375" s="33">
        <v>2666</v>
      </c>
      <c r="K2375" s="43">
        <f t="shared" si="157"/>
        <v>1777</v>
      </c>
      <c r="L2375" s="43"/>
      <c r="M2375" s="140"/>
      <c r="O2375" s="113"/>
    </row>
    <row r="2376" spans="1:15" x14ac:dyDescent="0.25">
      <c r="A2376" s="29" t="s">
        <v>3881</v>
      </c>
      <c r="B2376" s="28" t="s">
        <v>3882</v>
      </c>
      <c r="C2376" s="1">
        <v>3062</v>
      </c>
      <c r="D2376" s="48" t="s">
        <v>172</v>
      </c>
      <c r="E2376" s="43">
        <f t="shared" si="155"/>
        <v>2859</v>
      </c>
      <c r="F2376" s="33">
        <f t="shared" si="154"/>
        <v>2042</v>
      </c>
      <c r="G2376" s="43"/>
      <c r="H2376" s="33">
        <v>2532</v>
      </c>
      <c r="I2376" s="35">
        <v>2.94</v>
      </c>
      <c r="J2376" s="33">
        <v>3063</v>
      </c>
      <c r="K2376" s="43">
        <f t="shared" si="157"/>
        <v>2042</v>
      </c>
      <c r="L2376" s="43"/>
      <c r="M2376" s="140"/>
      <c r="O2376" s="113"/>
    </row>
    <row r="2377" spans="1:15" x14ac:dyDescent="0.25">
      <c r="A2377" s="29" t="s">
        <v>3883</v>
      </c>
      <c r="B2377" s="28" t="s">
        <v>3884</v>
      </c>
      <c r="C2377" s="1">
        <v>3114</v>
      </c>
      <c r="D2377" s="48" t="s">
        <v>172</v>
      </c>
      <c r="E2377" s="43">
        <f t="shared" si="155"/>
        <v>2908</v>
      </c>
      <c r="F2377" s="33">
        <f t="shared" ref="F2377:F2440" si="158">IF(K2377=0,"",K2377)</f>
        <v>2077</v>
      </c>
      <c r="G2377" s="43"/>
      <c r="H2377" s="33">
        <v>2575</v>
      </c>
      <c r="I2377" s="35">
        <v>2.64</v>
      </c>
      <c r="J2377" s="33">
        <v>3115</v>
      </c>
      <c r="K2377" s="43">
        <f t="shared" si="157"/>
        <v>2077</v>
      </c>
      <c r="L2377" s="43"/>
      <c r="M2377" s="140"/>
      <c r="O2377" s="113"/>
    </row>
    <row r="2378" spans="1:15" x14ac:dyDescent="0.25">
      <c r="A2378" s="29" t="s">
        <v>3885</v>
      </c>
      <c r="B2378" s="28" t="s">
        <v>3886</v>
      </c>
      <c r="C2378" s="1">
        <v>2239</v>
      </c>
      <c r="D2378" s="48" t="s">
        <v>172</v>
      </c>
      <c r="E2378" s="43">
        <f t="shared" ref="E2378:E2441" si="159">IF(K2378&lt;=0,"",K2378*E$2)</f>
        <v>2090</v>
      </c>
      <c r="F2378" s="33">
        <f t="shared" si="158"/>
        <v>1493</v>
      </c>
      <c r="G2378" s="43"/>
      <c r="H2378" s="33">
        <v>1851</v>
      </c>
      <c r="I2378" s="35">
        <v>2</v>
      </c>
      <c r="J2378" s="33">
        <v>2239</v>
      </c>
      <c r="K2378" s="43">
        <f t="shared" si="157"/>
        <v>1493</v>
      </c>
      <c r="L2378" s="43"/>
      <c r="M2378" s="140"/>
      <c r="O2378" s="113"/>
    </row>
    <row r="2379" spans="1:15" x14ac:dyDescent="0.25">
      <c r="A2379" s="29" t="s">
        <v>3883</v>
      </c>
      <c r="B2379" s="28" t="s">
        <v>3884</v>
      </c>
      <c r="C2379" s="1">
        <v>3114</v>
      </c>
      <c r="D2379" s="48" t="s">
        <v>172</v>
      </c>
      <c r="E2379" s="43">
        <f t="shared" si="159"/>
        <v>2908</v>
      </c>
      <c r="F2379" s="33">
        <f t="shared" si="158"/>
        <v>2077</v>
      </c>
      <c r="G2379" s="43"/>
      <c r="H2379" s="33">
        <v>2575</v>
      </c>
      <c r="I2379" s="35">
        <v>2.64</v>
      </c>
      <c r="J2379" s="33">
        <v>3115</v>
      </c>
      <c r="K2379" s="43">
        <f t="shared" si="157"/>
        <v>2077</v>
      </c>
      <c r="L2379" s="43"/>
      <c r="M2379" s="140"/>
      <c r="O2379" s="113"/>
    </row>
    <row r="2380" spans="1:15" x14ac:dyDescent="0.25">
      <c r="A2380" s="29" t="s">
        <v>3887</v>
      </c>
      <c r="B2380" s="28" t="s">
        <v>3888</v>
      </c>
      <c r="C2380" s="1">
        <v>3377</v>
      </c>
      <c r="D2380" s="48" t="s">
        <v>172</v>
      </c>
      <c r="E2380" s="43">
        <f t="shared" si="159"/>
        <v>3153</v>
      </c>
      <c r="F2380" s="33">
        <f t="shared" si="158"/>
        <v>2252</v>
      </c>
      <c r="G2380" s="43"/>
      <c r="H2380" s="33">
        <v>2792</v>
      </c>
      <c r="I2380" s="35">
        <v>3.0129999999999999</v>
      </c>
      <c r="J2380" s="33">
        <v>3377</v>
      </c>
      <c r="K2380" s="43">
        <f t="shared" si="157"/>
        <v>2252</v>
      </c>
      <c r="L2380" s="43"/>
      <c r="M2380" s="140"/>
      <c r="O2380" s="113"/>
    </row>
    <row r="2381" spans="1:15" x14ac:dyDescent="0.25">
      <c r="A2381" s="29" t="s">
        <v>3889</v>
      </c>
      <c r="B2381" s="28" t="s">
        <v>3890</v>
      </c>
      <c r="C2381" s="1">
        <v>14497</v>
      </c>
      <c r="D2381" s="48" t="s">
        <v>172</v>
      </c>
      <c r="E2381" s="43">
        <f t="shared" si="159"/>
        <v>13531</v>
      </c>
      <c r="F2381" s="33">
        <f t="shared" si="158"/>
        <v>9665</v>
      </c>
      <c r="G2381" s="43"/>
      <c r="H2381" s="33">
        <v>11985</v>
      </c>
      <c r="I2381" s="35">
        <v>13.83</v>
      </c>
      <c r="J2381" s="33">
        <v>14498</v>
      </c>
      <c r="K2381" s="43">
        <f t="shared" si="157"/>
        <v>9665</v>
      </c>
      <c r="L2381" s="43"/>
      <c r="M2381" s="140"/>
      <c r="O2381" s="113"/>
    </row>
    <row r="2382" spans="1:15" x14ac:dyDescent="0.25">
      <c r="A2382" s="29" t="s">
        <v>3891</v>
      </c>
      <c r="B2382" s="28" t="s">
        <v>3892</v>
      </c>
      <c r="C2382" s="1">
        <v>4643</v>
      </c>
      <c r="D2382" s="48" t="s">
        <v>172</v>
      </c>
      <c r="E2382" s="43">
        <f t="shared" si="159"/>
        <v>4334</v>
      </c>
      <c r="F2382" s="33">
        <f t="shared" si="158"/>
        <v>3096</v>
      </c>
      <c r="G2382" s="43"/>
      <c r="H2382" s="33">
        <v>3839</v>
      </c>
      <c r="I2382" s="35">
        <v>1.3</v>
      </c>
      <c r="J2382" s="33">
        <v>4644</v>
      </c>
      <c r="K2382" s="43">
        <f t="shared" si="157"/>
        <v>3096</v>
      </c>
      <c r="L2382" s="43"/>
      <c r="M2382" s="140"/>
      <c r="O2382" s="113"/>
    </row>
    <row r="2383" spans="1:15" x14ac:dyDescent="0.25">
      <c r="A2383" s="29" t="s">
        <v>3893</v>
      </c>
      <c r="B2383" s="28" t="s">
        <v>3894</v>
      </c>
      <c r="C2383" s="1">
        <v>2054</v>
      </c>
      <c r="D2383" s="48" t="s">
        <v>172</v>
      </c>
      <c r="E2383" s="43">
        <f t="shared" si="159"/>
        <v>1917</v>
      </c>
      <c r="F2383" s="33">
        <f t="shared" si="158"/>
        <v>1369</v>
      </c>
      <c r="G2383" s="43"/>
      <c r="H2383" s="33">
        <v>1698</v>
      </c>
      <c r="I2383" s="35">
        <v>1.462</v>
      </c>
      <c r="J2383" s="33">
        <v>2054</v>
      </c>
      <c r="K2383" s="43">
        <f t="shared" si="157"/>
        <v>1369</v>
      </c>
      <c r="L2383" s="43"/>
      <c r="M2383" s="140"/>
      <c r="O2383" s="113"/>
    </row>
    <row r="2384" spans="1:15" x14ac:dyDescent="0.25">
      <c r="A2384" s="29" t="s">
        <v>3895</v>
      </c>
      <c r="B2384" s="28" t="s">
        <v>3896</v>
      </c>
      <c r="C2384" s="1">
        <v>3492</v>
      </c>
      <c r="D2384" s="48" t="s">
        <v>172</v>
      </c>
      <c r="E2384" s="43">
        <f t="shared" si="159"/>
        <v>3259</v>
      </c>
      <c r="F2384" s="33">
        <f t="shared" si="158"/>
        <v>2328</v>
      </c>
      <c r="G2384" s="43"/>
      <c r="H2384" s="33">
        <v>2887</v>
      </c>
      <c r="I2384" s="35">
        <v>3.0129999999999999</v>
      </c>
      <c r="J2384" s="33">
        <v>3492</v>
      </c>
      <c r="K2384" s="43">
        <f t="shared" si="157"/>
        <v>2328</v>
      </c>
      <c r="L2384" s="43"/>
      <c r="M2384" s="140"/>
      <c r="O2384" s="113"/>
    </row>
    <row r="2385" spans="1:15" x14ac:dyDescent="0.25">
      <c r="A2385" s="29" t="s">
        <v>3897</v>
      </c>
      <c r="B2385" s="28" t="s">
        <v>3898</v>
      </c>
      <c r="C2385" s="1">
        <v>3739</v>
      </c>
      <c r="D2385" s="48" t="s">
        <v>172</v>
      </c>
      <c r="E2385" s="43">
        <f t="shared" si="159"/>
        <v>3490</v>
      </c>
      <c r="F2385" s="33">
        <f t="shared" si="158"/>
        <v>2493</v>
      </c>
      <c r="G2385" s="43"/>
      <c r="H2385" s="33">
        <v>3091</v>
      </c>
      <c r="I2385" s="35">
        <v>3.5</v>
      </c>
      <c r="J2385" s="33">
        <v>3739</v>
      </c>
      <c r="K2385" s="43">
        <f t="shared" si="157"/>
        <v>2493</v>
      </c>
      <c r="L2385" s="43"/>
      <c r="M2385" s="140"/>
      <c r="O2385" s="113"/>
    </row>
    <row r="2386" spans="1:15" x14ac:dyDescent="0.25">
      <c r="A2386" s="29" t="s">
        <v>3899</v>
      </c>
      <c r="B2386" s="28" t="s">
        <v>3900</v>
      </c>
      <c r="C2386" s="1">
        <v>4692</v>
      </c>
      <c r="D2386" s="48" t="s">
        <v>172</v>
      </c>
      <c r="E2386" s="43">
        <f t="shared" si="159"/>
        <v>4379</v>
      </c>
      <c r="F2386" s="33">
        <f t="shared" si="158"/>
        <v>3128</v>
      </c>
      <c r="G2386" s="43"/>
      <c r="H2386" s="33">
        <v>3879</v>
      </c>
      <c r="I2386" s="35">
        <v>3.92</v>
      </c>
      <c r="J2386" s="33">
        <v>4692</v>
      </c>
      <c r="K2386" s="43">
        <f t="shared" si="157"/>
        <v>3128</v>
      </c>
      <c r="L2386" s="43"/>
      <c r="M2386" s="140"/>
      <c r="O2386" s="113"/>
    </row>
    <row r="2387" spans="1:15" x14ac:dyDescent="0.25">
      <c r="E2387" s="43" t="str">
        <f t="shared" si="159"/>
        <v/>
      </c>
      <c r="F2387" s="33" t="str">
        <f t="shared" si="158"/>
        <v/>
      </c>
      <c r="G2387" s="43"/>
      <c r="J2387" s="114" t="s">
        <v>159</v>
      </c>
      <c r="K2387" s="43"/>
      <c r="L2387" s="43"/>
      <c r="M2387" s="140"/>
      <c r="O2387" s="113"/>
    </row>
    <row r="2388" spans="1:15" x14ac:dyDescent="0.25">
      <c r="D2388" s="31" t="s">
        <v>160</v>
      </c>
      <c r="E2388" s="43" t="str">
        <f t="shared" si="159"/>
        <v/>
      </c>
      <c r="F2388" s="33" t="str">
        <f t="shared" si="158"/>
        <v/>
      </c>
      <c r="G2388" s="43"/>
      <c r="H2388" s="44" t="s">
        <v>3901</v>
      </c>
      <c r="J2388" s="114" t="s">
        <v>159</v>
      </c>
      <c r="K2388" s="43"/>
      <c r="L2388" s="43"/>
      <c r="M2388" s="140"/>
      <c r="O2388" s="113"/>
    </row>
    <row r="2389" spans="1:15" ht="15.75" thickBot="1" x14ac:dyDescent="0.3">
      <c r="D2389" s="31" t="s">
        <v>163</v>
      </c>
      <c r="E2389" s="43" t="str">
        <f t="shared" si="159"/>
        <v/>
      </c>
      <c r="F2389" s="33" t="str">
        <f t="shared" si="158"/>
        <v/>
      </c>
      <c r="G2389" s="43"/>
      <c r="H2389" s="45" t="s">
        <v>3902</v>
      </c>
      <c r="J2389" s="114" t="s">
        <v>159</v>
      </c>
      <c r="K2389" s="43"/>
      <c r="L2389" s="43"/>
      <c r="M2389" s="140"/>
      <c r="O2389" s="113"/>
    </row>
    <row r="2390" spans="1:15" x14ac:dyDescent="0.25">
      <c r="B2390" s="50"/>
      <c r="D2390" s="31" t="s">
        <v>166</v>
      </c>
      <c r="E2390" s="43" t="str">
        <f t="shared" si="159"/>
        <v/>
      </c>
      <c r="F2390" s="33" t="str">
        <f t="shared" si="158"/>
        <v/>
      </c>
      <c r="G2390" s="43"/>
      <c r="H2390" s="58" t="s">
        <v>3903</v>
      </c>
      <c r="I2390" s="35" t="s">
        <v>3904</v>
      </c>
      <c r="J2390" s="114" t="s">
        <v>159</v>
      </c>
      <c r="K2390" s="43"/>
      <c r="L2390" s="43"/>
      <c r="M2390" s="140"/>
      <c r="O2390" s="113"/>
    </row>
    <row r="2391" spans="1:15" x14ac:dyDescent="0.25">
      <c r="B2391" s="37" t="s">
        <v>3905</v>
      </c>
      <c r="D2391" s="31" t="s">
        <v>617</v>
      </c>
      <c r="E2391" s="43" t="str">
        <f t="shared" si="159"/>
        <v/>
      </c>
      <c r="F2391" s="33" t="str">
        <f t="shared" si="158"/>
        <v/>
      </c>
      <c r="G2391" s="43"/>
      <c r="H2391" s="63" t="s">
        <v>3639</v>
      </c>
      <c r="J2391" s="114" t="s">
        <v>159</v>
      </c>
      <c r="K2391" s="43"/>
      <c r="L2391" s="43"/>
      <c r="M2391" s="140"/>
      <c r="O2391" s="113"/>
    </row>
    <row r="2392" spans="1:15" x14ac:dyDescent="0.25">
      <c r="B2392" s="38"/>
      <c r="D2392" s="31"/>
      <c r="E2392" s="43" t="str">
        <f t="shared" si="159"/>
        <v/>
      </c>
      <c r="F2392" s="33" t="str">
        <f t="shared" si="158"/>
        <v/>
      </c>
      <c r="G2392" s="43"/>
      <c r="H2392" s="55" t="s">
        <v>241</v>
      </c>
      <c r="I2392" s="35" t="s">
        <v>242</v>
      </c>
      <c r="J2392" s="114" t="s">
        <v>159</v>
      </c>
      <c r="K2392" s="43"/>
      <c r="L2392" s="43"/>
      <c r="M2392" s="140"/>
      <c r="O2392" s="113"/>
    </row>
    <row r="2393" spans="1:15" x14ac:dyDescent="0.25">
      <c r="A2393" s="23" t="s">
        <v>73</v>
      </c>
      <c r="B2393" s="38"/>
      <c r="D2393" s="31" t="s">
        <v>243</v>
      </c>
      <c r="E2393" s="43" t="str">
        <f t="shared" si="159"/>
        <v/>
      </c>
      <c r="F2393" s="33" t="str">
        <f t="shared" si="158"/>
        <v/>
      </c>
      <c r="G2393" s="43"/>
      <c r="H2393" s="55" t="s">
        <v>244</v>
      </c>
      <c r="I2393" s="35" t="s">
        <v>245</v>
      </c>
      <c r="J2393" s="114" t="s">
        <v>159</v>
      </c>
      <c r="K2393" s="43"/>
      <c r="L2393" s="43"/>
      <c r="M2393" s="140"/>
      <c r="O2393" s="113"/>
    </row>
    <row r="2394" spans="1:15" ht="17.100000000000001" customHeight="1" x14ac:dyDescent="0.25">
      <c r="A2394" s="29" t="s">
        <v>3906</v>
      </c>
      <c r="B2394" s="28" t="s">
        <v>3907</v>
      </c>
      <c r="C2394" s="1">
        <v>2655</v>
      </c>
      <c r="D2394" s="48" t="s">
        <v>743</v>
      </c>
      <c r="E2394" s="43">
        <f t="shared" si="159"/>
        <v>2478</v>
      </c>
      <c r="F2394" s="33">
        <f t="shared" si="158"/>
        <v>1770</v>
      </c>
      <c r="G2394" s="43"/>
      <c r="H2394" s="33">
        <v>2195</v>
      </c>
      <c r="I2394" s="35">
        <v>2.7029999999999998</v>
      </c>
      <c r="J2394" s="33">
        <v>2655</v>
      </c>
      <c r="K2394" s="43">
        <f t="shared" ref="K2394:K2426" si="160">H2394/1.24</f>
        <v>1770</v>
      </c>
      <c r="L2394" s="43"/>
      <c r="M2394" s="140"/>
      <c r="O2394" s="113"/>
    </row>
    <row r="2395" spans="1:15" ht="17.100000000000001" customHeight="1" x14ac:dyDescent="0.25">
      <c r="A2395" s="29" t="s">
        <v>3908</v>
      </c>
      <c r="B2395" s="28" t="s">
        <v>3909</v>
      </c>
      <c r="C2395" s="1">
        <v>9900</v>
      </c>
      <c r="D2395" s="48" t="s">
        <v>743</v>
      </c>
      <c r="E2395" s="43">
        <f t="shared" si="159"/>
        <v>9240</v>
      </c>
      <c r="F2395" s="33">
        <f t="shared" si="158"/>
        <v>6600</v>
      </c>
      <c r="G2395" s="43"/>
      <c r="H2395" s="33">
        <v>8184</v>
      </c>
      <c r="I2395" s="35">
        <v>8.4499999999999993</v>
      </c>
      <c r="J2395" s="33">
        <v>9900</v>
      </c>
      <c r="K2395" s="43">
        <f t="shared" si="160"/>
        <v>6600</v>
      </c>
      <c r="L2395" s="43"/>
      <c r="M2395" s="140"/>
      <c r="O2395" s="113"/>
    </row>
    <row r="2396" spans="1:15" ht="17.100000000000001" customHeight="1" x14ac:dyDescent="0.25">
      <c r="A2396" s="29" t="s">
        <v>3910</v>
      </c>
      <c r="B2396" s="28" t="s">
        <v>3911</v>
      </c>
      <c r="C2396" s="1">
        <v>18535</v>
      </c>
      <c r="D2396" s="48" t="s">
        <v>743</v>
      </c>
      <c r="E2396" s="43">
        <f t="shared" si="159"/>
        <v>17300</v>
      </c>
      <c r="F2396" s="33">
        <f t="shared" si="158"/>
        <v>12357</v>
      </c>
      <c r="G2396" s="43"/>
      <c r="H2396" s="33">
        <v>15323</v>
      </c>
      <c r="I2396" s="35">
        <v>8.4499999999999993</v>
      </c>
      <c r="J2396" s="33">
        <v>18536</v>
      </c>
      <c r="K2396" s="43">
        <f t="shared" si="160"/>
        <v>12357</v>
      </c>
      <c r="L2396" s="43"/>
      <c r="M2396" s="140"/>
      <c r="O2396" s="113"/>
    </row>
    <row r="2397" spans="1:15" ht="17.100000000000001" customHeight="1" x14ac:dyDescent="0.25">
      <c r="A2397" s="29" t="s">
        <v>3912</v>
      </c>
      <c r="B2397" s="28" t="s">
        <v>3913</v>
      </c>
      <c r="C2397" s="1">
        <v>14899</v>
      </c>
      <c r="D2397" s="48" t="s">
        <v>743</v>
      </c>
      <c r="E2397" s="43">
        <f t="shared" si="159"/>
        <v>13906</v>
      </c>
      <c r="F2397" s="33">
        <f t="shared" si="158"/>
        <v>9933</v>
      </c>
      <c r="G2397" s="43"/>
      <c r="H2397" s="33">
        <v>12317</v>
      </c>
      <c r="I2397" s="35">
        <v>12.375</v>
      </c>
      <c r="J2397" s="33">
        <v>14900</v>
      </c>
      <c r="K2397" s="43">
        <f t="shared" si="160"/>
        <v>9933</v>
      </c>
      <c r="L2397" s="43"/>
      <c r="M2397" s="140"/>
      <c r="O2397" s="113"/>
    </row>
    <row r="2398" spans="1:15" ht="17.100000000000001" customHeight="1" x14ac:dyDescent="0.25">
      <c r="A2398" s="29" t="s">
        <v>3914</v>
      </c>
      <c r="B2398" s="28" t="s">
        <v>3915</v>
      </c>
      <c r="C2398" s="1">
        <v>15234</v>
      </c>
      <c r="D2398" s="48" t="s">
        <v>743</v>
      </c>
      <c r="E2398" s="43">
        <f t="shared" si="159"/>
        <v>14218</v>
      </c>
      <c r="F2398" s="33">
        <f t="shared" si="158"/>
        <v>10156</v>
      </c>
      <c r="G2398" s="43"/>
      <c r="H2398" s="33">
        <v>12594</v>
      </c>
      <c r="I2398" s="35">
        <v>14.63</v>
      </c>
      <c r="J2398" s="33">
        <v>15235</v>
      </c>
      <c r="K2398" s="43">
        <f t="shared" si="160"/>
        <v>10156</v>
      </c>
      <c r="L2398" s="43"/>
      <c r="M2398" s="140"/>
      <c r="O2398" s="113"/>
    </row>
    <row r="2399" spans="1:15" ht="17.100000000000001" customHeight="1" x14ac:dyDescent="0.25">
      <c r="A2399" s="29" t="s">
        <v>3916</v>
      </c>
      <c r="B2399" s="28" t="s">
        <v>3917</v>
      </c>
      <c r="C2399" s="1">
        <v>10595</v>
      </c>
      <c r="D2399" s="48" t="s">
        <v>743</v>
      </c>
      <c r="E2399" s="43">
        <f t="shared" si="159"/>
        <v>9890</v>
      </c>
      <c r="F2399" s="33">
        <f t="shared" si="158"/>
        <v>7064</v>
      </c>
      <c r="G2399" s="43"/>
      <c r="H2399" s="33">
        <v>8759</v>
      </c>
      <c r="I2399" s="35">
        <v>10.199999999999999</v>
      </c>
      <c r="J2399" s="33">
        <v>10596</v>
      </c>
      <c r="K2399" s="43">
        <f t="shared" si="160"/>
        <v>7064</v>
      </c>
      <c r="L2399" s="43"/>
      <c r="M2399" s="140"/>
      <c r="O2399" s="113"/>
    </row>
    <row r="2400" spans="1:15" ht="17.100000000000001" customHeight="1" x14ac:dyDescent="0.25">
      <c r="A2400" s="29" t="s">
        <v>3918</v>
      </c>
      <c r="B2400" s="28" t="s">
        <v>3919</v>
      </c>
      <c r="C2400" s="1">
        <v>13135</v>
      </c>
      <c r="D2400" s="48" t="s">
        <v>743</v>
      </c>
      <c r="E2400" s="43">
        <f t="shared" si="159"/>
        <v>12260</v>
      </c>
      <c r="F2400" s="33">
        <f t="shared" si="158"/>
        <v>8757</v>
      </c>
      <c r="G2400" s="43"/>
      <c r="H2400" s="33">
        <v>10859</v>
      </c>
      <c r="I2400" s="35">
        <v>12.7</v>
      </c>
      <c r="J2400" s="33">
        <v>13136</v>
      </c>
      <c r="K2400" s="43">
        <f t="shared" si="160"/>
        <v>8757</v>
      </c>
      <c r="L2400" s="43"/>
      <c r="M2400" s="140"/>
      <c r="O2400" s="113"/>
    </row>
    <row r="2401" spans="1:15" ht="17.100000000000001" customHeight="1" x14ac:dyDescent="0.25">
      <c r="A2401" s="29" t="s">
        <v>3920</v>
      </c>
      <c r="B2401" s="28" t="s">
        <v>3921</v>
      </c>
      <c r="C2401" s="1">
        <v>22369</v>
      </c>
      <c r="D2401" s="48" t="s">
        <v>743</v>
      </c>
      <c r="E2401" s="43">
        <f t="shared" si="159"/>
        <v>20878</v>
      </c>
      <c r="F2401" s="33">
        <f t="shared" si="158"/>
        <v>14913</v>
      </c>
      <c r="G2401" s="43"/>
      <c r="H2401" s="33">
        <v>18492</v>
      </c>
      <c r="I2401" s="35">
        <v>18.302</v>
      </c>
      <c r="J2401" s="33">
        <v>22369</v>
      </c>
      <c r="K2401" s="43">
        <f t="shared" si="160"/>
        <v>14913</v>
      </c>
      <c r="L2401" s="43"/>
      <c r="M2401" s="140"/>
      <c r="O2401" s="113"/>
    </row>
    <row r="2402" spans="1:15" ht="17.100000000000001" customHeight="1" x14ac:dyDescent="0.25">
      <c r="A2402" s="29" t="s">
        <v>3922</v>
      </c>
      <c r="B2402" s="28" t="s">
        <v>3923</v>
      </c>
      <c r="C2402" s="1">
        <v>38496</v>
      </c>
      <c r="D2402" s="48" t="s">
        <v>743</v>
      </c>
      <c r="E2402" s="43">
        <f t="shared" si="159"/>
        <v>35931</v>
      </c>
      <c r="F2402" s="33">
        <f t="shared" si="158"/>
        <v>25665</v>
      </c>
      <c r="G2402" s="43"/>
      <c r="H2402" s="33">
        <v>31824</v>
      </c>
      <c r="I2402" s="35">
        <v>18.3</v>
      </c>
      <c r="J2402" s="33">
        <v>38497</v>
      </c>
      <c r="K2402" s="43">
        <f t="shared" si="160"/>
        <v>25665</v>
      </c>
      <c r="L2402" s="43"/>
      <c r="M2402" s="140"/>
      <c r="O2402" s="113"/>
    </row>
    <row r="2403" spans="1:15" ht="17.100000000000001" customHeight="1" x14ac:dyDescent="0.25">
      <c r="A2403" s="29" t="s">
        <v>3924</v>
      </c>
      <c r="B2403" s="28" t="s">
        <v>3925</v>
      </c>
      <c r="C2403" s="1">
        <v>32731</v>
      </c>
      <c r="D2403" s="48" t="s">
        <v>743</v>
      </c>
      <c r="E2403" s="43">
        <f t="shared" si="159"/>
        <v>30549</v>
      </c>
      <c r="F2403" s="33">
        <f t="shared" si="158"/>
        <v>21821</v>
      </c>
      <c r="G2403" s="43"/>
      <c r="H2403" s="33">
        <v>27058</v>
      </c>
      <c r="I2403" s="35">
        <v>18.3</v>
      </c>
      <c r="J2403" s="33">
        <v>32731</v>
      </c>
      <c r="K2403" s="43">
        <f t="shared" si="160"/>
        <v>21821</v>
      </c>
      <c r="L2403" s="43"/>
      <c r="M2403" s="140"/>
      <c r="O2403" s="113"/>
    </row>
    <row r="2404" spans="1:15" ht="17.100000000000001" customHeight="1" x14ac:dyDescent="0.25">
      <c r="A2404" s="29" t="s">
        <v>3926</v>
      </c>
      <c r="B2404" s="28" t="s">
        <v>3927</v>
      </c>
      <c r="C2404" s="1">
        <v>12895</v>
      </c>
      <c r="D2404" s="48" t="s">
        <v>743</v>
      </c>
      <c r="E2404" s="43">
        <f t="shared" si="159"/>
        <v>12036</v>
      </c>
      <c r="F2404" s="33">
        <f t="shared" si="158"/>
        <v>8597</v>
      </c>
      <c r="G2404" s="43"/>
      <c r="H2404" s="33">
        <v>10660</v>
      </c>
      <c r="I2404" s="35">
        <v>10.8</v>
      </c>
      <c r="J2404" s="33">
        <v>12895</v>
      </c>
      <c r="K2404" s="43">
        <f t="shared" si="160"/>
        <v>8597</v>
      </c>
      <c r="L2404" s="43"/>
      <c r="M2404" s="140"/>
      <c r="O2404" s="113"/>
    </row>
    <row r="2405" spans="1:15" ht="17.100000000000001" customHeight="1" x14ac:dyDescent="0.25">
      <c r="A2405" s="29" t="s">
        <v>3928</v>
      </c>
      <c r="B2405" s="28" t="s">
        <v>3929</v>
      </c>
      <c r="C2405" s="1">
        <v>18079</v>
      </c>
      <c r="D2405" s="48" t="s">
        <v>743</v>
      </c>
      <c r="E2405" s="43">
        <f t="shared" si="159"/>
        <v>16874</v>
      </c>
      <c r="F2405" s="33">
        <f t="shared" si="158"/>
        <v>12053</v>
      </c>
      <c r="G2405" s="43"/>
      <c r="H2405" s="33">
        <v>14946</v>
      </c>
      <c r="I2405" s="35">
        <v>17.001000000000001</v>
      </c>
      <c r="J2405" s="33">
        <v>18080</v>
      </c>
      <c r="K2405" s="43">
        <f t="shared" si="160"/>
        <v>12053</v>
      </c>
      <c r="L2405" s="43"/>
      <c r="M2405" s="140"/>
      <c r="O2405" s="113"/>
    </row>
    <row r="2406" spans="1:15" ht="17.100000000000001" customHeight="1" x14ac:dyDescent="0.25">
      <c r="A2406" s="29" t="s">
        <v>3930</v>
      </c>
      <c r="B2406" s="28" t="s">
        <v>3931</v>
      </c>
      <c r="C2406" s="1">
        <v>25662</v>
      </c>
      <c r="D2406" s="48" t="s">
        <v>743</v>
      </c>
      <c r="E2406" s="43">
        <f t="shared" si="159"/>
        <v>23951</v>
      </c>
      <c r="F2406" s="33">
        <f t="shared" si="158"/>
        <v>17108</v>
      </c>
      <c r="G2406" s="43"/>
      <c r="H2406" s="33">
        <v>21214</v>
      </c>
      <c r="I2406" s="35">
        <v>24.75</v>
      </c>
      <c r="J2406" s="33">
        <v>25662</v>
      </c>
      <c r="K2406" s="43">
        <f t="shared" si="160"/>
        <v>17108</v>
      </c>
      <c r="L2406" s="43"/>
      <c r="M2406" s="140"/>
      <c r="O2406" s="113"/>
    </row>
    <row r="2407" spans="1:15" ht="17.100000000000001" customHeight="1" x14ac:dyDescent="0.25">
      <c r="A2407" s="29" t="s">
        <v>3932</v>
      </c>
      <c r="B2407" s="28" t="s">
        <v>3933</v>
      </c>
      <c r="C2407" s="1">
        <v>22515</v>
      </c>
      <c r="D2407" s="48" t="s">
        <v>743</v>
      </c>
      <c r="E2407" s="43">
        <f t="shared" si="159"/>
        <v>21014</v>
      </c>
      <c r="F2407" s="33">
        <f t="shared" si="158"/>
        <v>15010</v>
      </c>
      <c r="G2407" s="43"/>
      <c r="H2407" s="33">
        <v>18613</v>
      </c>
      <c r="I2407" s="35">
        <v>21.1</v>
      </c>
      <c r="J2407" s="33">
        <v>22516</v>
      </c>
      <c r="K2407" s="43">
        <f t="shared" si="160"/>
        <v>15010</v>
      </c>
      <c r="L2407" s="43"/>
      <c r="M2407" s="140"/>
      <c r="O2407" s="113"/>
    </row>
    <row r="2408" spans="1:15" ht="17.100000000000001" customHeight="1" x14ac:dyDescent="0.25">
      <c r="A2408" s="29" t="s">
        <v>3934</v>
      </c>
      <c r="B2408" s="28" t="s">
        <v>3935</v>
      </c>
      <c r="C2408" s="1">
        <v>32996</v>
      </c>
      <c r="D2408" s="48" t="s">
        <v>743</v>
      </c>
      <c r="E2408" s="43">
        <f t="shared" si="159"/>
        <v>30797</v>
      </c>
      <c r="F2408" s="33">
        <f t="shared" si="158"/>
        <v>21998</v>
      </c>
      <c r="G2408" s="43"/>
      <c r="H2408" s="33">
        <v>27277</v>
      </c>
      <c r="I2408" s="35">
        <v>30.96</v>
      </c>
      <c r="J2408" s="33">
        <v>32996</v>
      </c>
      <c r="K2408" s="43">
        <f t="shared" si="160"/>
        <v>21998</v>
      </c>
      <c r="L2408" s="43"/>
      <c r="M2408" s="140"/>
      <c r="O2408" s="113"/>
    </row>
    <row r="2409" spans="1:15" ht="17.100000000000001" customHeight="1" x14ac:dyDescent="0.25">
      <c r="A2409" s="29" t="s">
        <v>3936</v>
      </c>
      <c r="B2409" s="28" t="s">
        <v>3937</v>
      </c>
      <c r="C2409" s="1">
        <v>26970</v>
      </c>
      <c r="D2409" s="48" t="s">
        <v>743</v>
      </c>
      <c r="E2409" s="43">
        <f t="shared" si="159"/>
        <v>25173</v>
      </c>
      <c r="F2409" s="33">
        <f t="shared" si="158"/>
        <v>17981</v>
      </c>
      <c r="G2409" s="43"/>
      <c r="H2409" s="33">
        <v>22296</v>
      </c>
      <c r="I2409" s="35">
        <v>25.3</v>
      </c>
      <c r="J2409" s="33">
        <v>26971</v>
      </c>
      <c r="K2409" s="43">
        <f t="shared" si="160"/>
        <v>17981</v>
      </c>
      <c r="L2409" s="43"/>
      <c r="M2409" s="140"/>
      <c r="O2409" s="113"/>
    </row>
    <row r="2410" spans="1:15" ht="17.100000000000001" customHeight="1" x14ac:dyDescent="0.25">
      <c r="A2410" s="29" t="s">
        <v>3938</v>
      </c>
      <c r="B2410" s="28" t="s">
        <v>3939</v>
      </c>
      <c r="C2410" s="1">
        <f>39376*2</f>
        <v>78752</v>
      </c>
      <c r="D2410" s="48" t="s">
        <v>743</v>
      </c>
      <c r="E2410" s="43">
        <f t="shared" si="159"/>
        <v>36751</v>
      </c>
      <c r="F2410" s="33">
        <f t="shared" si="158"/>
        <v>26251</v>
      </c>
      <c r="G2410" s="43"/>
      <c r="H2410" s="33">
        <v>32551</v>
      </c>
      <c r="I2410" s="35">
        <v>36.6</v>
      </c>
      <c r="J2410" s="33">
        <v>39376</v>
      </c>
      <c r="K2410" s="43">
        <f t="shared" si="160"/>
        <v>26251</v>
      </c>
      <c r="L2410" s="43"/>
      <c r="M2410" s="140"/>
      <c r="O2410" s="113"/>
    </row>
    <row r="2411" spans="1:15" ht="17.100000000000001" customHeight="1" x14ac:dyDescent="0.25">
      <c r="A2411" s="29" t="s">
        <v>3940</v>
      </c>
      <c r="B2411" s="28" t="s">
        <v>3941</v>
      </c>
      <c r="C2411" s="1">
        <v>27292</v>
      </c>
      <c r="D2411" s="48" t="s">
        <v>743</v>
      </c>
      <c r="E2411" s="43">
        <f t="shared" si="159"/>
        <v>25473</v>
      </c>
      <c r="F2411" s="33">
        <f t="shared" si="158"/>
        <v>18195</v>
      </c>
      <c r="G2411" s="43"/>
      <c r="H2411" s="33">
        <v>22562</v>
      </c>
      <c r="I2411" s="35">
        <v>21.6</v>
      </c>
      <c r="J2411" s="33">
        <v>27293</v>
      </c>
      <c r="K2411" s="43">
        <f t="shared" si="160"/>
        <v>18195</v>
      </c>
      <c r="L2411" s="43"/>
      <c r="M2411" s="140"/>
      <c r="O2411" s="113"/>
    </row>
    <row r="2412" spans="1:15" ht="17.100000000000001" customHeight="1" x14ac:dyDescent="0.25">
      <c r="A2412" s="29" t="s">
        <v>3942</v>
      </c>
      <c r="B2412" s="28" t="s">
        <v>3943</v>
      </c>
      <c r="C2412" s="1">
        <v>38543</v>
      </c>
      <c r="D2412" s="48" t="s">
        <v>743</v>
      </c>
      <c r="E2412" s="43">
        <f t="shared" si="159"/>
        <v>35974</v>
      </c>
      <c r="F2412" s="33">
        <f t="shared" si="158"/>
        <v>25696</v>
      </c>
      <c r="G2412" s="43"/>
      <c r="H2412" s="33">
        <v>31863</v>
      </c>
      <c r="I2412" s="35">
        <v>34</v>
      </c>
      <c r="J2412" s="33">
        <v>38544</v>
      </c>
      <c r="K2412" s="43">
        <f t="shared" si="160"/>
        <v>25696</v>
      </c>
      <c r="L2412" s="43"/>
      <c r="M2412" s="140"/>
      <c r="O2412" s="113"/>
    </row>
    <row r="2413" spans="1:15" ht="17.100000000000001" customHeight="1" x14ac:dyDescent="0.25">
      <c r="A2413" s="29" t="s">
        <v>3944</v>
      </c>
      <c r="B2413" s="28" t="s">
        <v>3945</v>
      </c>
      <c r="C2413" s="1">
        <v>56091</v>
      </c>
      <c r="D2413" s="48" t="s">
        <v>743</v>
      </c>
      <c r="E2413" s="43">
        <f t="shared" si="159"/>
        <v>52352</v>
      </c>
      <c r="F2413" s="33">
        <f t="shared" si="158"/>
        <v>37394</v>
      </c>
      <c r="G2413" s="43"/>
      <c r="H2413" s="33">
        <v>46369</v>
      </c>
      <c r="I2413" s="35">
        <v>48.8</v>
      </c>
      <c r="J2413" s="33">
        <v>56092</v>
      </c>
      <c r="K2413" s="43">
        <f t="shared" si="160"/>
        <v>37394</v>
      </c>
      <c r="L2413" s="43"/>
      <c r="M2413" s="140"/>
      <c r="O2413" s="113"/>
    </row>
    <row r="2414" spans="1:15" ht="17.100000000000001" customHeight="1" x14ac:dyDescent="0.25">
      <c r="A2414" s="29" t="s">
        <v>3946</v>
      </c>
      <c r="B2414" s="28" t="s">
        <v>3947</v>
      </c>
      <c r="C2414" s="1">
        <v>53078</v>
      </c>
      <c r="D2414" s="48" t="s">
        <v>743</v>
      </c>
      <c r="E2414" s="43">
        <f t="shared" si="159"/>
        <v>49539</v>
      </c>
      <c r="F2414" s="33">
        <f t="shared" si="158"/>
        <v>35385</v>
      </c>
      <c r="G2414" s="43"/>
      <c r="H2414" s="33">
        <v>43878</v>
      </c>
      <c r="I2414" s="35">
        <v>42.2</v>
      </c>
      <c r="J2414" s="33">
        <v>53078</v>
      </c>
      <c r="K2414" s="43">
        <f t="shared" si="160"/>
        <v>35385</v>
      </c>
      <c r="L2414" s="43"/>
      <c r="M2414" s="140"/>
      <c r="O2414" s="113"/>
    </row>
    <row r="2415" spans="1:15" ht="17.100000000000001" customHeight="1" x14ac:dyDescent="0.25">
      <c r="A2415" s="29" t="s">
        <v>3948</v>
      </c>
      <c r="B2415" s="28" t="s">
        <v>3949</v>
      </c>
      <c r="C2415" s="1">
        <v>65556</v>
      </c>
      <c r="D2415" s="48" t="s">
        <v>743</v>
      </c>
      <c r="E2415" s="43">
        <f t="shared" si="159"/>
        <v>61186</v>
      </c>
      <c r="F2415" s="33">
        <f t="shared" si="158"/>
        <v>43704</v>
      </c>
      <c r="G2415" s="43"/>
      <c r="H2415" s="33">
        <v>54193</v>
      </c>
      <c r="I2415" s="35">
        <v>61</v>
      </c>
      <c r="J2415" s="33">
        <v>65556</v>
      </c>
      <c r="K2415" s="43">
        <f t="shared" si="160"/>
        <v>43704</v>
      </c>
      <c r="L2415" s="43"/>
      <c r="M2415" s="140"/>
      <c r="O2415" s="113"/>
    </row>
    <row r="2416" spans="1:15" ht="17.100000000000001" customHeight="1" x14ac:dyDescent="0.25">
      <c r="A2416" s="29" t="s">
        <v>3950</v>
      </c>
      <c r="B2416" s="28" t="s">
        <v>3951</v>
      </c>
      <c r="C2416" s="1">
        <v>59980</v>
      </c>
      <c r="D2416" s="48" t="s">
        <v>743</v>
      </c>
      <c r="E2416" s="43">
        <f t="shared" si="159"/>
        <v>55982</v>
      </c>
      <c r="F2416" s="33">
        <f t="shared" si="158"/>
        <v>39987</v>
      </c>
      <c r="G2416" s="43"/>
      <c r="H2416" s="33">
        <v>49584</v>
      </c>
      <c r="I2416" s="35">
        <v>51.56</v>
      </c>
      <c r="J2416" s="33">
        <v>59981</v>
      </c>
      <c r="K2416" s="43">
        <f t="shared" si="160"/>
        <v>39987</v>
      </c>
      <c r="L2416" s="43"/>
      <c r="M2416" s="140"/>
      <c r="O2416" s="113"/>
    </row>
    <row r="2417" spans="1:15" ht="17.100000000000001" customHeight="1" x14ac:dyDescent="0.25">
      <c r="A2417" s="29" t="s">
        <v>3952</v>
      </c>
      <c r="B2417" s="28" t="s">
        <v>3953</v>
      </c>
      <c r="C2417" s="1">
        <v>83687</v>
      </c>
      <c r="D2417" s="48" t="s">
        <v>743</v>
      </c>
      <c r="E2417" s="43">
        <f t="shared" si="159"/>
        <v>78109</v>
      </c>
      <c r="F2417" s="33">
        <f t="shared" si="158"/>
        <v>55792</v>
      </c>
      <c r="G2417" s="43"/>
      <c r="H2417" s="33">
        <v>69182</v>
      </c>
      <c r="I2417" s="35">
        <v>72.900000000000006</v>
      </c>
      <c r="J2417" s="33">
        <v>83688</v>
      </c>
      <c r="K2417" s="43">
        <f t="shared" si="160"/>
        <v>55792</v>
      </c>
      <c r="L2417" s="43"/>
      <c r="M2417" s="140"/>
      <c r="O2417" s="113"/>
    </row>
    <row r="2418" spans="1:15" ht="17.100000000000001" customHeight="1" x14ac:dyDescent="0.25">
      <c r="A2418" s="29" t="s">
        <v>3954</v>
      </c>
      <c r="B2418" s="28" t="s">
        <v>3955</v>
      </c>
      <c r="C2418" s="1">
        <v>55147</v>
      </c>
      <c r="D2418" s="48" t="s">
        <v>743</v>
      </c>
      <c r="E2418" s="43">
        <f t="shared" si="159"/>
        <v>51471</v>
      </c>
      <c r="F2418" s="33">
        <f t="shared" si="158"/>
        <v>36765</v>
      </c>
      <c r="G2418" s="43"/>
      <c r="H2418" s="33">
        <v>45589</v>
      </c>
      <c r="I2418" s="35">
        <v>44.5</v>
      </c>
      <c r="J2418" s="33">
        <v>55148</v>
      </c>
      <c r="K2418" s="43">
        <f t="shared" si="160"/>
        <v>36765</v>
      </c>
      <c r="L2418" s="43"/>
      <c r="M2418" s="140"/>
      <c r="O2418" s="113"/>
    </row>
    <row r="2419" spans="1:15" ht="17.100000000000001" customHeight="1" x14ac:dyDescent="0.25">
      <c r="A2419" s="29" t="s">
        <v>3956</v>
      </c>
      <c r="B2419" s="28" t="s">
        <v>3957</v>
      </c>
      <c r="C2419" s="1">
        <v>81705</v>
      </c>
      <c r="D2419" s="48" t="s">
        <v>743</v>
      </c>
      <c r="E2419" s="43">
        <f t="shared" si="159"/>
        <v>76258</v>
      </c>
      <c r="F2419" s="33">
        <f t="shared" si="158"/>
        <v>54470</v>
      </c>
      <c r="G2419" s="43"/>
      <c r="H2419" s="33">
        <v>67543</v>
      </c>
      <c r="I2419" s="35">
        <v>68</v>
      </c>
      <c r="J2419" s="33">
        <v>81705</v>
      </c>
      <c r="K2419" s="43">
        <f t="shared" si="160"/>
        <v>54470</v>
      </c>
      <c r="L2419" s="43"/>
      <c r="M2419" s="140"/>
      <c r="O2419" s="113"/>
    </row>
    <row r="2420" spans="1:15" ht="17.100000000000001" customHeight="1" x14ac:dyDescent="0.25">
      <c r="A2420" s="29" t="s">
        <v>3958</v>
      </c>
      <c r="B2420" s="28" t="s">
        <v>3959</v>
      </c>
      <c r="C2420" s="1">
        <v>65210</v>
      </c>
      <c r="D2420" s="48" t="s">
        <v>743</v>
      </c>
      <c r="E2420" s="43">
        <f t="shared" si="159"/>
        <v>60862</v>
      </c>
      <c r="F2420" s="33">
        <f t="shared" si="158"/>
        <v>43473</v>
      </c>
      <c r="G2420" s="43"/>
      <c r="H2420" s="33">
        <v>53907</v>
      </c>
      <c r="I2420" s="35">
        <v>58</v>
      </c>
      <c r="J2420" s="33">
        <v>65210</v>
      </c>
      <c r="K2420" s="43">
        <f t="shared" si="160"/>
        <v>43473</v>
      </c>
      <c r="L2420" s="43"/>
      <c r="M2420" s="140"/>
      <c r="O2420" s="113"/>
    </row>
    <row r="2421" spans="1:15" ht="17.100000000000001" customHeight="1" x14ac:dyDescent="0.25">
      <c r="A2421" s="29" t="s">
        <v>3960</v>
      </c>
      <c r="B2421" s="28" t="s">
        <v>3961</v>
      </c>
      <c r="C2421" s="1">
        <v>145464</v>
      </c>
      <c r="D2421" s="48" t="s">
        <v>743</v>
      </c>
      <c r="E2421" s="43">
        <f t="shared" si="159"/>
        <v>135768</v>
      </c>
      <c r="F2421" s="33">
        <f t="shared" si="158"/>
        <v>96977</v>
      </c>
      <c r="G2421" s="43"/>
      <c r="H2421" s="33">
        <v>120251</v>
      </c>
      <c r="I2421" s="35">
        <v>124</v>
      </c>
      <c r="J2421" s="33">
        <v>145465</v>
      </c>
      <c r="K2421" s="43">
        <f t="shared" si="160"/>
        <v>96977</v>
      </c>
      <c r="L2421" s="43"/>
      <c r="M2421" s="140"/>
      <c r="O2421" s="113"/>
    </row>
    <row r="2422" spans="1:15" ht="17.100000000000001" customHeight="1" x14ac:dyDescent="0.25">
      <c r="A2422" s="29" t="s">
        <v>3962</v>
      </c>
      <c r="B2422" s="28" t="s">
        <v>3963</v>
      </c>
      <c r="C2422" s="1">
        <v>81244</v>
      </c>
      <c r="D2422" s="48" t="s">
        <v>743</v>
      </c>
      <c r="E2422" s="43">
        <f t="shared" si="159"/>
        <v>75828</v>
      </c>
      <c r="F2422" s="33">
        <f t="shared" si="158"/>
        <v>54163</v>
      </c>
      <c r="G2422" s="43"/>
      <c r="H2422" s="33">
        <v>67162</v>
      </c>
      <c r="I2422" s="35">
        <v>66.760000000000005</v>
      </c>
      <c r="J2422" s="33">
        <v>81244</v>
      </c>
      <c r="K2422" s="43">
        <f t="shared" si="160"/>
        <v>54163</v>
      </c>
      <c r="L2422" s="43"/>
      <c r="M2422" s="140"/>
      <c r="O2422" s="113"/>
    </row>
    <row r="2423" spans="1:15" ht="17.100000000000001" customHeight="1" x14ac:dyDescent="0.25">
      <c r="A2423" s="29" t="s">
        <v>3964</v>
      </c>
      <c r="B2423" s="28" t="s">
        <v>3965</v>
      </c>
      <c r="C2423" s="1">
        <v>102729</v>
      </c>
      <c r="D2423" s="48" t="s">
        <v>743</v>
      </c>
      <c r="E2423" s="43">
        <f t="shared" si="159"/>
        <v>95880</v>
      </c>
      <c r="F2423" s="33">
        <f t="shared" si="158"/>
        <v>68486</v>
      </c>
      <c r="G2423" s="43"/>
      <c r="H2423" s="33">
        <v>84923</v>
      </c>
      <c r="I2423" s="35">
        <v>83.45</v>
      </c>
      <c r="J2423" s="33">
        <v>102729</v>
      </c>
      <c r="K2423" s="43">
        <f t="shared" si="160"/>
        <v>68486</v>
      </c>
      <c r="L2423" s="43"/>
      <c r="M2423" s="140"/>
      <c r="O2423" s="113"/>
    </row>
    <row r="2424" spans="1:15" ht="17.100000000000001" customHeight="1" x14ac:dyDescent="0.25">
      <c r="A2424" s="29" t="s">
        <v>3966</v>
      </c>
      <c r="B2424" s="28" t="s">
        <v>3967</v>
      </c>
      <c r="C2424" s="1">
        <f>137254*2</f>
        <v>274508</v>
      </c>
      <c r="D2424" s="48" t="s">
        <v>743</v>
      </c>
      <c r="E2424" s="43">
        <f t="shared" si="159"/>
        <v>128104</v>
      </c>
      <c r="F2424" s="33">
        <f t="shared" si="158"/>
        <v>91503</v>
      </c>
      <c r="G2424" s="43"/>
      <c r="H2424" s="33">
        <v>113464</v>
      </c>
      <c r="I2424" s="35">
        <v>114</v>
      </c>
      <c r="J2424" s="33">
        <v>137255</v>
      </c>
      <c r="K2424" s="43">
        <f t="shared" si="160"/>
        <v>91503</v>
      </c>
      <c r="L2424" s="43"/>
      <c r="M2424" s="140"/>
      <c r="O2424" s="113"/>
    </row>
    <row r="2425" spans="1:15" ht="17.100000000000001" customHeight="1" x14ac:dyDescent="0.25">
      <c r="A2425" s="29" t="s">
        <v>3968</v>
      </c>
      <c r="B2425" s="28" t="s">
        <v>3969</v>
      </c>
      <c r="C2425" s="1">
        <v>332250</v>
      </c>
      <c r="D2425" s="48" t="s">
        <v>743</v>
      </c>
      <c r="E2425" s="43">
        <f t="shared" si="159"/>
        <v>310100</v>
      </c>
      <c r="F2425" s="33">
        <f t="shared" si="158"/>
        <v>221500</v>
      </c>
      <c r="G2425" s="43"/>
      <c r="H2425" s="33">
        <v>274660</v>
      </c>
      <c r="I2425" s="35">
        <v>248</v>
      </c>
      <c r="J2425" s="33">
        <v>332250</v>
      </c>
      <c r="K2425" s="43">
        <f t="shared" si="160"/>
        <v>221500</v>
      </c>
      <c r="L2425" s="43"/>
      <c r="M2425" s="140"/>
      <c r="O2425" s="113"/>
    </row>
    <row r="2426" spans="1:15" ht="17.100000000000001" customHeight="1" x14ac:dyDescent="0.25">
      <c r="A2426" s="29" t="s">
        <v>3970</v>
      </c>
      <c r="B2426" s="100" t="s">
        <v>3971</v>
      </c>
      <c r="C2426" s="1">
        <v>1633</v>
      </c>
      <c r="D2426" s="48" t="s">
        <v>3972</v>
      </c>
      <c r="E2426" s="43">
        <f t="shared" si="159"/>
        <v>1525</v>
      </c>
      <c r="F2426" s="33">
        <f t="shared" si="158"/>
        <v>1089</v>
      </c>
      <c r="G2426" s="43"/>
      <c r="H2426" s="33">
        <v>1350</v>
      </c>
      <c r="J2426" s="33">
        <v>1633</v>
      </c>
      <c r="K2426" s="43">
        <f t="shared" si="160"/>
        <v>1089</v>
      </c>
      <c r="L2426" s="43"/>
      <c r="M2426" s="140"/>
      <c r="O2426" s="113"/>
    </row>
    <row r="2427" spans="1:15" ht="15.75" thickBot="1" x14ac:dyDescent="0.3">
      <c r="D2427" s="31" t="s">
        <v>160</v>
      </c>
      <c r="E2427" s="43" t="str">
        <f t="shared" si="159"/>
        <v/>
      </c>
      <c r="F2427" s="33" t="str">
        <f t="shared" si="158"/>
        <v/>
      </c>
      <c r="G2427" s="43"/>
      <c r="H2427" s="44" t="s">
        <v>3973</v>
      </c>
      <c r="J2427" s="114" t="s">
        <v>159</v>
      </c>
      <c r="K2427" s="43"/>
      <c r="L2427" s="43"/>
      <c r="M2427" s="140"/>
      <c r="O2427" s="113"/>
    </row>
    <row r="2428" spans="1:15" x14ac:dyDescent="0.25">
      <c r="B2428" s="50"/>
      <c r="D2428" s="31" t="s">
        <v>163</v>
      </c>
      <c r="E2428" s="43" t="str">
        <f t="shared" si="159"/>
        <v/>
      </c>
      <c r="F2428" s="33" t="str">
        <f t="shared" si="158"/>
        <v/>
      </c>
      <c r="G2428" s="43"/>
      <c r="H2428" s="45" t="s">
        <v>3974</v>
      </c>
      <c r="I2428" s="35" t="s">
        <v>3975</v>
      </c>
      <c r="J2428" s="114" t="s">
        <v>159</v>
      </c>
      <c r="K2428" s="43"/>
      <c r="L2428" s="43"/>
      <c r="M2428" s="140"/>
      <c r="O2428" s="113"/>
    </row>
    <row r="2429" spans="1:15" x14ac:dyDescent="0.25">
      <c r="B2429" s="37" t="s">
        <v>3976</v>
      </c>
      <c r="D2429" s="31" t="s">
        <v>166</v>
      </c>
      <c r="E2429" s="43" t="str">
        <f t="shared" si="159"/>
        <v/>
      </c>
      <c r="F2429" s="33" t="str">
        <f t="shared" si="158"/>
        <v/>
      </c>
      <c r="G2429" s="43"/>
      <c r="H2429" s="45" t="s">
        <v>3977</v>
      </c>
      <c r="J2429" s="114" t="s">
        <v>159</v>
      </c>
      <c r="K2429" s="43"/>
      <c r="L2429" s="43"/>
      <c r="M2429" s="140"/>
      <c r="O2429" s="113"/>
    </row>
    <row r="2430" spans="1:15" x14ac:dyDescent="0.25">
      <c r="B2430" s="51"/>
      <c r="D2430" s="31" t="s">
        <v>617</v>
      </c>
      <c r="E2430" s="43" t="str">
        <f t="shared" si="159"/>
        <v/>
      </c>
      <c r="F2430" s="33" t="str">
        <f t="shared" si="158"/>
        <v/>
      </c>
      <c r="G2430" s="43"/>
      <c r="H2430" s="46" t="s">
        <v>3978</v>
      </c>
      <c r="J2430" s="114" t="s">
        <v>159</v>
      </c>
      <c r="K2430" s="43"/>
      <c r="L2430" s="43"/>
      <c r="M2430" s="140"/>
      <c r="O2430" s="113"/>
    </row>
    <row r="2431" spans="1:15" x14ac:dyDescent="0.25">
      <c r="B2431" s="38"/>
      <c r="D2431" s="31"/>
      <c r="E2431" s="43" t="str">
        <f t="shared" si="159"/>
        <v/>
      </c>
      <c r="F2431" s="33" t="str">
        <f t="shared" si="158"/>
        <v/>
      </c>
      <c r="G2431" s="43"/>
      <c r="H2431" s="55" t="s">
        <v>241</v>
      </c>
      <c r="I2431" s="35" t="s">
        <v>242</v>
      </c>
      <c r="J2431" s="114" t="s">
        <v>159</v>
      </c>
      <c r="K2431" s="43"/>
      <c r="L2431" s="43"/>
      <c r="M2431" s="140"/>
      <c r="O2431" s="113"/>
    </row>
    <row r="2432" spans="1:15" ht="15.75" thickBot="1" x14ac:dyDescent="0.3">
      <c r="A2432" s="23" t="s">
        <v>73</v>
      </c>
      <c r="B2432" s="39"/>
      <c r="D2432" s="31" t="s">
        <v>243</v>
      </c>
      <c r="E2432" s="43" t="str">
        <f t="shared" si="159"/>
        <v/>
      </c>
      <c r="F2432" s="33" t="str">
        <f t="shared" si="158"/>
        <v/>
      </c>
      <c r="G2432" s="43"/>
      <c r="H2432" s="55" t="s">
        <v>244</v>
      </c>
      <c r="I2432" s="35" t="s">
        <v>245</v>
      </c>
      <c r="J2432" s="114" t="s">
        <v>159</v>
      </c>
      <c r="K2432" s="43"/>
      <c r="L2432" s="43"/>
      <c r="M2432" s="140"/>
      <c r="O2432" s="113"/>
    </row>
    <row r="2433" spans="1:15" x14ac:dyDescent="0.25">
      <c r="A2433" s="29" t="s">
        <v>3979</v>
      </c>
      <c r="B2433" s="28" t="s">
        <v>3980</v>
      </c>
      <c r="C2433" s="1">
        <v>37623</v>
      </c>
      <c r="D2433" s="48" t="s">
        <v>743</v>
      </c>
      <c r="E2433" s="43">
        <f t="shared" si="159"/>
        <v>35115</v>
      </c>
      <c r="F2433" s="33">
        <f t="shared" si="158"/>
        <v>25082</v>
      </c>
      <c r="G2433" s="43"/>
      <c r="H2433" s="33">
        <v>31102</v>
      </c>
      <c r="I2433" s="35">
        <v>19</v>
      </c>
      <c r="J2433" s="33">
        <v>37623</v>
      </c>
      <c r="K2433" s="43">
        <f t="shared" ref="K2433:K2439" si="161">H2433/1.24</f>
        <v>25082</v>
      </c>
      <c r="L2433" s="43"/>
      <c r="M2433" s="140"/>
      <c r="O2433" s="113"/>
    </row>
    <row r="2434" spans="1:15" x14ac:dyDescent="0.25">
      <c r="A2434" s="29" t="s">
        <v>3981</v>
      </c>
      <c r="B2434" s="28" t="s">
        <v>3982</v>
      </c>
      <c r="C2434" s="1">
        <v>25849</v>
      </c>
      <c r="D2434" s="48" t="s">
        <v>743</v>
      </c>
      <c r="E2434" s="43">
        <f t="shared" si="159"/>
        <v>24126</v>
      </c>
      <c r="F2434" s="33">
        <f t="shared" si="158"/>
        <v>17233</v>
      </c>
      <c r="G2434" s="43"/>
      <c r="H2434" s="33">
        <v>21369</v>
      </c>
      <c r="I2434" s="35">
        <v>29.001999999999999</v>
      </c>
      <c r="J2434" s="33">
        <v>25850</v>
      </c>
      <c r="K2434" s="43">
        <f t="shared" si="161"/>
        <v>17233</v>
      </c>
      <c r="L2434" s="43"/>
      <c r="M2434" s="140"/>
      <c r="O2434" s="113"/>
    </row>
    <row r="2435" spans="1:15" x14ac:dyDescent="0.25">
      <c r="A2435" s="29" t="s">
        <v>3983</v>
      </c>
      <c r="B2435" s="28" t="s">
        <v>3984</v>
      </c>
      <c r="C2435" s="1">
        <v>38858</v>
      </c>
      <c r="D2435" s="48" t="s">
        <v>743</v>
      </c>
      <c r="E2435" s="43">
        <f t="shared" si="159"/>
        <v>36268</v>
      </c>
      <c r="F2435" s="33">
        <f t="shared" si="158"/>
        <v>25906</v>
      </c>
      <c r="G2435" s="43"/>
      <c r="H2435" s="33">
        <v>32123</v>
      </c>
      <c r="I2435" s="35">
        <v>41</v>
      </c>
      <c r="J2435" s="33">
        <v>38858</v>
      </c>
      <c r="K2435" s="43">
        <f t="shared" si="161"/>
        <v>25906</v>
      </c>
      <c r="L2435" s="43"/>
      <c r="M2435" s="140"/>
      <c r="O2435" s="113"/>
    </row>
    <row r="2436" spans="1:15" x14ac:dyDescent="0.25">
      <c r="A2436" s="29" t="s">
        <v>3985</v>
      </c>
      <c r="B2436" s="28" t="s">
        <v>3986</v>
      </c>
      <c r="C2436" s="1">
        <f>51446*2</f>
        <v>102892</v>
      </c>
      <c r="D2436" s="48" t="s">
        <v>743</v>
      </c>
      <c r="E2436" s="43">
        <f t="shared" si="159"/>
        <v>48017</v>
      </c>
      <c r="F2436" s="33">
        <f t="shared" si="158"/>
        <v>34298</v>
      </c>
      <c r="G2436" s="43"/>
      <c r="H2436" s="33">
        <v>42529</v>
      </c>
      <c r="I2436" s="35">
        <v>47</v>
      </c>
      <c r="J2436" s="33">
        <v>51446</v>
      </c>
      <c r="K2436" s="43">
        <f t="shared" si="161"/>
        <v>34298</v>
      </c>
      <c r="L2436" s="43"/>
      <c r="M2436" s="140"/>
      <c r="O2436" s="113"/>
    </row>
    <row r="2437" spans="1:15" x14ac:dyDescent="0.25">
      <c r="A2437" s="29" t="s">
        <v>3987</v>
      </c>
      <c r="B2437" s="28" t="s">
        <v>3988</v>
      </c>
      <c r="C2437" s="1">
        <f>68379*2</f>
        <v>136758</v>
      </c>
      <c r="D2437" s="48" t="s">
        <v>743</v>
      </c>
      <c r="E2437" s="43">
        <f t="shared" si="159"/>
        <v>63820</v>
      </c>
      <c r="F2437" s="33">
        <f t="shared" si="158"/>
        <v>45586</v>
      </c>
      <c r="G2437" s="43"/>
      <c r="H2437" s="33">
        <v>56527</v>
      </c>
      <c r="I2437" s="35">
        <v>67.5</v>
      </c>
      <c r="J2437" s="33">
        <v>68379</v>
      </c>
      <c r="K2437" s="43">
        <f t="shared" si="161"/>
        <v>45586</v>
      </c>
      <c r="L2437" s="43"/>
      <c r="M2437" s="140"/>
      <c r="O2437" s="113"/>
    </row>
    <row r="2438" spans="1:15" x14ac:dyDescent="0.25">
      <c r="A2438" s="29" t="s">
        <v>3989</v>
      </c>
      <c r="B2438" s="28" t="s">
        <v>3990</v>
      </c>
      <c r="C2438" s="1">
        <v>65369</v>
      </c>
      <c r="D2438" s="48" t="s">
        <v>743</v>
      </c>
      <c r="E2438" s="43">
        <f t="shared" si="159"/>
        <v>61012</v>
      </c>
      <c r="F2438" s="33">
        <f t="shared" si="158"/>
        <v>43580</v>
      </c>
      <c r="G2438" s="43"/>
      <c r="H2438" s="33">
        <v>54039</v>
      </c>
      <c r="I2438" s="35">
        <v>62.5</v>
      </c>
      <c r="J2438" s="33">
        <v>65370</v>
      </c>
      <c r="K2438" s="43">
        <f t="shared" si="161"/>
        <v>43580</v>
      </c>
      <c r="L2438" s="43"/>
      <c r="M2438" s="140"/>
      <c r="O2438" s="113"/>
    </row>
    <row r="2439" spans="1:15" x14ac:dyDescent="0.25">
      <c r="A2439" s="29" t="s">
        <v>3991</v>
      </c>
      <c r="B2439" s="28" t="s">
        <v>3992</v>
      </c>
      <c r="C2439" s="1">
        <v>100692</v>
      </c>
      <c r="D2439" s="48" t="s">
        <v>743</v>
      </c>
      <c r="E2439" s="43">
        <f t="shared" si="159"/>
        <v>93979</v>
      </c>
      <c r="F2439" s="33">
        <f t="shared" si="158"/>
        <v>67128</v>
      </c>
      <c r="G2439" s="43"/>
      <c r="H2439" s="33">
        <v>83239</v>
      </c>
      <c r="I2439" s="35">
        <v>90</v>
      </c>
      <c r="J2439" s="33">
        <v>100692</v>
      </c>
      <c r="K2439" s="43">
        <f t="shared" si="161"/>
        <v>67128</v>
      </c>
      <c r="L2439" s="43"/>
      <c r="M2439" s="140"/>
      <c r="O2439" s="113"/>
    </row>
    <row r="2440" spans="1:15" ht="15.75" thickBot="1" x14ac:dyDescent="0.3">
      <c r="E2440" s="43" t="str">
        <f t="shared" si="159"/>
        <v/>
      </c>
      <c r="F2440" s="33" t="str">
        <f t="shared" si="158"/>
        <v/>
      </c>
      <c r="G2440" s="43"/>
      <c r="J2440" s="114" t="s">
        <v>159</v>
      </c>
      <c r="K2440" s="43"/>
      <c r="L2440" s="43"/>
      <c r="M2440" s="140"/>
      <c r="O2440" s="113"/>
    </row>
    <row r="2441" spans="1:15" x14ac:dyDescent="0.25">
      <c r="B2441" s="50"/>
      <c r="E2441" s="43" t="str">
        <f t="shared" si="159"/>
        <v/>
      </c>
      <c r="F2441" s="33" t="str">
        <f t="shared" ref="F2441:F2504" si="162">IF(K2441=0,"",K2441)</f>
        <v/>
      </c>
      <c r="G2441" s="43"/>
      <c r="H2441" s="56"/>
      <c r="J2441" s="114" t="s">
        <v>159</v>
      </c>
      <c r="K2441" s="43"/>
      <c r="L2441" s="43"/>
      <c r="M2441" s="140"/>
      <c r="O2441" s="113"/>
    </row>
    <row r="2442" spans="1:15" ht="15.75" thickBot="1" x14ac:dyDescent="0.3">
      <c r="B2442" s="37" t="s">
        <v>997</v>
      </c>
      <c r="E2442" s="43" t="str">
        <f t="shared" ref="E2442:E2505" si="163">IF(K2442&lt;=0,"",K2442*E$2)</f>
        <v/>
      </c>
      <c r="F2442" s="33" t="str">
        <f t="shared" si="162"/>
        <v/>
      </c>
      <c r="G2442" s="43"/>
      <c r="H2442" s="56"/>
      <c r="J2442" s="114" t="s">
        <v>159</v>
      </c>
      <c r="K2442" s="43"/>
      <c r="L2442" s="43"/>
      <c r="M2442" s="140"/>
      <c r="O2442" s="113"/>
    </row>
    <row r="2443" spans="1:15" x14ac:dyDescent="0.25">
      <c r="B2443" s="38" t="s">
        <v>3753</v>
      </c>
      <c r="D2443" s="31"/>
      <c r="E2443" s="43" t="str">
        <f t="shared" si="163"/>
        <v/>
      </c>
      <c r="F2443" s="33" t="str">
        <f t="shared" si="162"/>
        <v/>
      </c>
      <c r="G2443" s="43"/>
      <c r="H2443" s="54" t="s">
        <v>241</v>
      </c>
      <c r="I2443" s="35" t="s">
        <v>242</v>
      </c>
      <c r="J2443" s="114" t="s">
        <v>159</v>
      </c>
      <c r="K2443" s="43"/>
      <c r="L2443" s="43"/>
      <c r="M2443" s="140"/>
      <c r="O2443" s="113"/>
    </row>
    <row r="2444" spans="1:15" x14ac:dyDescent="0.25">
      <c r="A2444" s="23" t="s">
        <v>73</v>
      </c>
      <c r="B2444" s="38"/>
      <c r="D2444" s="31" t="s">
        <v>243</v>
      </c>
      <c r="E2444" s="43" t="str">
        <f t="shared" si="163"/>
        <v/>
      </c>
      <c r="F2444" s="33" t="str">
        <f t="shared" si="162"/>
        <v/>
      </c>
      <c r="G2444" s="43"/>
      <c r="H2444" s="55" t="s">
        <v>244</v>
      </c>
      <c r="I2444" s="35" t="s">
        <v>245</v>
      </c>
      <c r="J2444" s="114" t="s">
        <v>159</v>
      </c>
      <c r="K2444" s="43"/>
      <c r="L2444" s="43"/>
      <c r="M2444" s="140"/>
      <c r="O2444" s="113"/>
    </row>
    <row r="2445" spans="1:15" x14ac:dyDescent="0.25">
      <c r="A2445" s="29" t="s">
        <v>3993</v>
      </c>
      <c r="B2445" s="28" t="s">
        <v>3994</v>
      </c>
      <c r="C2445" s="1">
        <v>29664</v>
      </c>
      <c r="D2445" s="48" t="s">
        <v>743</v>
      </c>
      <c r="E2445" s="43">
        <f t="shared" si="163"/>
        <v>27688</v>
      </c>
      <c r="F2445" s="33">
        <f t="shared" si="162"/>
        <v>19777</v>
      </c>
      <c r="G2445" s="43"/>
      <c r="H2445" s="33">
        <v>24523</v>
      </c>
      <c r="I2445" s="35">
        <v>6.5</v>
      </c>
      <c r="J2445" s="33">
        <v>29665</v>
      </c>
      <c r="K2445" s="43">
        <f t="shared" ref="K2445:K2451" si="164">H2445/1.24</f>
        <v>19777</v>
      </c>
      <c r="L2445" s="43"/>
      <c r="M2445" s="140"/>
      <c r="O2445" s="113"/>
    </row>
    <row r="2446" spans="1:15" x14ac:dyDescent="0.25">
      <c r="A2446" s="29" t="s">
        <v>3995</v>
      </c>
      <c r="B2446" s="28" t="s">
        <v>3996</v>
      </c>
      <c r="C2446" s="1">
        <v>37001</v>
      </c>
      <c r="D2446" s="48" t="s">
        <v>743</v>
      </c>
      <c r="E2446" s="43">
        <f t="shared" si="163"/>
        <v>34535</v>
      </c>
      <c r="F2446" s="33">
        <f t="shared" si="162"/>
        <v>24668</v>
      </c>
      <c r="G2446" s="43"/>
      <c r="H2446" s="33">
        <v>30588</v>
      </c>
      <c r="I2446" s="35">
        <v>9.6999999999999993</v>
      </c>
      <c r="J2446" s="33">
        <v>37002</v>
      </c>
      <c r="K2446" s="43">
        <f t="shared" si="164"/>
        <v>24668</v>
      </c>
      <c r="L2446" s="43"/>
      <c r="M2446" s="140"/>
      <c r="O2446" s="113"/>
    </row>
    <row r="2447" spans="1:15" x14ac:dyDescent="0.25">
      <c r="A2447" s="29" t="s">
        <v>3997</v>
      </c>
      <c r="B2447" s="28" t="s">
        <v>3998</v>
      </c>
      <c r="C2447" s="1">
        <v>21994</v>
      </c>
      <c r="D2447" s="48" t="s">
        <v>743</v>
      </c>
      <c r="E2447" s="43">
        <f t="shared" si="163"/>
        <v>20528</v>
      </c>
      <c r="F2447" s="33">
        <f t="shared" si="162"/>
        <v>14663</v>
      </c>
      <c r="G2447" s="43"/>
      <c r="H2447" s="33">
        <v>18182</v>
      </c>
      <c r="I2447" s="35">
        <v>4.9000000000000004</v>
      </c>
      <c r="J2447" s="33">
        <v>21994</v>
      </c>
      <c r="K2447" s="43">
        <f t="shared" si="164"/>
        <v>14663</v>
      </c>
      <c r="L2447" s="43"/>
      <c r="M2447" s="140"/>
      <c r="O2447" s="113"/>
    </row>
    <row r="2448" spans="1:15" x14ac:dyDescent="0.25">
      <c r="A2448" s="29" t="s">
        <v>3999</v>
      </c>
      <c r="B2448" s="28" t="s">
        <v>4000</v>
      </c>
      <c r="C2448" s="1">
        <v>33410</v>
      </c>
      <c r="D2448" s="48" t="s">
        <v>743</v>
      </c>
      <c r="E2448" s="43">
        <f t="shared" si="163"/>
        <v>31182</v>
      </c>
      <c r="F2448" s="33">
        <f t="shared" si="162"/>
        <v>22273</v>
      </c>
      <c r="G2448" s="43"/>
      <c r="H2448" s="33">
        <v>27619</v>
      </c>
      <c r="I2448" s="35">
        <v>4.5999999999999996</v>
      </c>
      <c r="J2448" s="33">
        <v>33410</v>
      </c>
      <c r="K2448" s="43">
        <f t="shared" si="164"/>
        <v>22273</v>
      </c>
      <c r="L2448" s="43"/>
      <c r="M2448" s="140"/>
      <c r="O2448" s="113"/>
    </row>
    <row r="2449" spans="1:15" x14ac:dyDescent="0.25">
      <c r="A2449" s="29" t="s">
        <v>4001</v>
      </c>
      <c r="B2449" s="28" t="s">
        <v>4002</v>
      </c>
      <c r="C2449" s="1">
        <v>25198</v>
      </c>
      <c r="D2449" s="48" t="s">
        <v>743</v>
      </c>
      <c r="E2449" s="43">
        <f t="shared" si="163"/>
        <v>23519</v>
      </c>
      <c r="F2449" s="33">
        <f t="shared" si="162"/>
        <v>16799</v>
      </c>
      <c r="G2449" s="43"/>
      <c r="H2449" s="33">
        <v>20831</v>
      </c>
      <c r="I2449" s="35">
        <v>3.4</v>
      </c>
      <c r="J2449" s="33">
        <v>25199</v>
      </c>
      <c r="K2449" s="43">
        <f t="shared" si="164"/>
        <v>16799</v>
      </c>
      <c r="L2449" s="43"/>
      <c r="M2449" s="140"/>
      <c r="O2449" s="113"/>
    </row>
    <row r="2450" spans="1:15" x14ac:dyDescent="0.25">
      <c r="A2450" s="29" t="s">
        <v>4003</v>
      </c>
      <c r="B2450" s="28" t="s">
        <v>4004</v>
      </c>
      <c r="C2450" s="1">
        <v>19457</v>
      </c>
      <c r="D2450" s="48" t="s">
        <v>743</v>
      </c>
      <c r="E2450" s="43">
        <f t="shared" si="163"/>
        <v>18161</v>
      </c>
      <c r="F2450" s="33">
        <f t="shared" si="162"/>
        <v>12972</v>
      </c>
      <c r="G2450" s="43"/>
      <c r="H2450" s="33">
        <v>16085</v>
      </c>
      <c r="I2450" s="35">
        <v>2.7</v>
      </c>
      <c r="J2450" s="33">
        <v>19458</v>
      </c>
      <c r="K2450" s="43">
        <f t="shared" si="164"/>
        <v>12972</v>
      </c>
      <c r="L2450" s="43"/>
      <c r="M2450" s="140"/>
      <c r="O2450" s="113"/>
    </row>
    <row r="2451" spans="1:15" x14ac:dyDescent="0.25">
      <c r="A2451" s="29" t="s">
        <v>4005</v>
      </c>
      <c r="B2451" s="28" t="s">
        <v>4006</v>
      </c>
      <c r="C2451" s="1">
        <v>25262</v>
      </c>
      <c r="D2451" s="48" t="s">
        <v>743</v>
      </c>
      <c r="E2451" s="43">
        <f t="shared" si="163"/>
        <v>23579</v>
      </c>
      <c r="F2451" s="33">
        <f t="shared" si="162"/>
        <v>16842</v>
      </c>
      <c r="G2451" s="43"/>
      <c r="H2451" s="33">
        <v>20884</v>
      </c>
      <c r="I2451" s="35">
        <v>5.3</v>
      </c>
      <c r="J2451" s="33">
        <v>25263</v>
      </c>
      <c r="K2451" s="43">
        <f t="shared" si="164"/>
        <v>16842</v>
      </c>
      <c r="L2451" s="43"/>
      <c r="M2451" s="140"/>
      <c r="O2451" s="113"/>
    </row>
    <row r="2452" spans="1:15" ht="15.75" thickBot="1" x14ac:dyDescent="0.3">
      <c r="E2452" s="43" t="str">
        <f t="shared" si="163"/>
        <v/>
      </c>
      <c r="F2452" s="33" t="str">
        <f t="shared" si="162"/>
        <v/>
      </c>
      <c r="G2452" s="43"/>
      <c r="J2452" s="114" t="s">
        <v>159</v>
      </c>
      <c r="K2452" s="43"/>
      <c r="L2452" s="43"/>
      <c r="M2452" s="140"/>
      <c r="O2452" s="113"/>
    </row>
    <row r="2453" spans="1:15" x14ac:dyDescent="0.25">
      <c r="B2453" s="50"/>
      <c r="E2453" s="43" t="str">
        <f t="shared" si="163"/>
        <v/>
      </c>
      <c r="F2453" s="33" t="str">
        <f t="shared" si="162"/>
        <v/>
      </c>
      <c r="G2453" s="43"/>
      <c r="H2453" s="56"/>
      <c r="J2453" s="114" t="s">
        <v>159</v>
      </c>
      <c r="K2453" s="43"/>
      <c r="L2453" s="43"/>
      <c r="M2453" s="140"/>
      <c r="O2453" s="113"/>
    </row>
    <row r="2454" spans="1:15" ht="15.75" thickBot="1" x14ac:dyDescent="0.3">
      <c r="B2454" s="37" t="s">
        <v>3753</v>
      </c>
      <c r="E2454" s="43" t="str">
        <f t="shared" si="163"/>
        <v/>
      </c>
      <c r="F2454" s="33" t="str">
        <f t="shared" si="162"/>
        <v/>
      </c>
      <c r="G2454" s="43"/>
      <c r="H2454" s="56"/>
      <c r="J2454" s="114" t="s">
        <v>159</v>
      </c>
      <c r="K2454" s="43"/>
      <c r="L2454" s="43"/>
      <c r="M2454" s="140"/>
      <c r="O2454" s="113"/>
    </row>
    <row r="2455" spans="1:15" x14ac:dyDescent="0.25">
      <c r="B2455" s="37" t="s">
        <v>3361</v>
      </c>
      <c r="D2455" s="31"/>
      <c r="E2455" s="43" t="str">
        <f t="shared" si="163"/>
        <v/>
      </c>
      <c r="F2455" s="33" t="str">
        <f t="shared" si="162"/>
        <v/>
      </c>
      <c r="G2455" s="43"/>
      <c r="H2455" s="54" t="s">
        <v>241</v>
      </c>
      <c r="I2455" s="35" t="s">
        <v>242</v>
      </c>
      <c r="J2455" s="114" t="s">
        <v>159</v>
      </c>
      <c r="K2455" s="43"/>
      <c r="L2455" s="43"/>
      <c r="M2455" s="140"/>
      <c r="O2455" s="113"/>
    </row>
    <row r="2456" spans="1:15" x14ac:dyDescent="0.25">
      <c r="A2456" s="23" t="s">
        <v>73</v>
      </c>
      <c r="B2456" s="38"/>
      <c r="D2456" s="31" t="s">
        <v>243</v>
      </c>
      <c r="E2456" s="43" t="str">
        <f t="shared" si="163"/>
        <v/>
      </c>
      <c r="F2456" s="33" t="str">
        <f t="shared" si="162"/>
        <v/>
      </c>
      <c r="G2456" s="43"/>
      <c r="H2456" s="55" t="s">
        <v>244</v>
      </c>
      <c r="I2456" s="35" t="s">
        <v>245</v>
      </c>
      <c r="J2456" s="114" t="s">
        <v>159</v>
      </c>
      <c r="K2456" s="43"/>
      <c r="L2456" s="43"/>
      <c r="M2456" s="140"/>
      <c r="O2456" s="113"/>
    </row>
    <row r="2457" spans="1:15" x14ac:dyDescent="0.25">
      <c r="A2457" s="29" t="s">
        <v>4007</v>
      </c>
      <c r="B2457" s="48" t="s">
        <v>4008</v>
      </c>
      <c r="C2457" s="1">
        <v>100838</v>
      </c>
      <c r="D2457" s="48" t="s">
        <v>172</v>
      </c>
      <c r="E2457" s="43">
        <f t="shared" si="163"/>
        <v>94116</v>
      </c>
      <c r="F2457" s="33">
        <f t="shared" si="162"/>
        <v>67226</v>
      </c>
      <c r="G2457" s="43"/>
      <c r="H2457" s="33">
        <v>83360</v>
      </c>
      <c r="I2457" s="35">
        <v>11.446999999999999</v>
      </c>
      <c r="J2457" s="33">
        <v>100839</v>
      </c>
      <c r="K2457" s="43">
        <f>H2457/1.24</f>
        <v>67226</v>
      </c>
      <c r="L2457" s="43"/>
      <c r="M2457" s="143"/>
      <c r="O2457" s="113"/>
    </row>
    <row r="2458" spans="1:15" x14ac:dyDescent="0.25">
      <c r="E2458" s="43" t="str">
        <f t="shared" si="163"/>
        <v/>
      </c>
      <c r="F2458" s="33" t="str">
        <f t="shared" si="162"/>
        <v/>
      </c>
      <c r="G2458" s="43"/>
      <c r="J2458" s="114" t="s">
        <v>159</v>
      </c>
      <c r="K2458" s="43"/>
      <c r="L2458" s="43"/>
      <c r="M2458" s="140"/>
      <c r="O2458" s="113"/>
    </row>
    <row r="2459" spans="1:15" x14ac:dyDescent="0.25">
      <c r="B2459" s="48"/>
      <c r="D2459" s="31" t="s">
        <v>160</v>
      </c>
      <c r="E2459" s="43" t="str">
        <f t="shared" si="163"/>
        <v/>
      </c>
      <c r="F2459" s="33" t="str">
        <f t="shared" si="162"/>
        <v/>
      </c>
      <c r="G2459" s="43"/>
      <c r="H2459" s="62" t="s">
        <v>4009</v>
      </c>
      <c r="J2459" s="114" t="s">
        <v>159</v>
      </c>
      <c r="K2459" s="43"/>
      <c r="L2459" s="43"/>
      <c r="M2459" s="140"/>
      <c r="O2459" s="113"/>
    </row>
    <row r="2460" spans="1:15" x14ac:dyDescent="0.25">
      <c r="B2460" s="48"/>
      <c r="D2460" s="31" t="s">
        <v>163</v>
      </c>
      <c r="E2460" s="43" t="str">
        <f t="shared" si="163"/>
        <v/>
      </c>
      <c r="F2460" s="33" t="str">
        <f t="shared" si="162"/>
        <v/>
      </c>
      <c r="G2460" s="43"/>
      <c r="H2460" s="58" t="s">
        <v>4010</v>
      </c>
      <c r="I2460" s="35" t="s">
        <v>4011</v>
      </c>
      <c r="J2460" s="114" t="s">
        <v>159</v>
      </c>
      <c r="K2460" s="43"/>
      <c r="L2460" s="43"/>
      <c r="M2460" s="140"/>
      <c r="O2460" s="113"/>
    </row>
    <row r="2461" spans="1:15" ht="15.75" thickBot="1" x14ac:dyDescent="0.3">
      <c r="D2461" s="31" t="s">
        <v>166</v>
      </c>
      <c r="E2461" s="43" t="str">
        <f t="shared" si="163"/>
        <v/>
      </c>
      <c r="F2461" s="33" t="str">
        <f t="shared" si="162"/>
        <v/>
      </c>
      <c r="G2461" s="43"/>
      <c r="H2461" s="45" t="s">
        <v>4012</v>
      </c>
      <c r="J2461" s="114" t="s">
        <v>159</v>
      </c>
      <c r="K2461" s="43"/>
      <c r="L2461" s="43"/>
      <c r="M2461" s="140"/>
      <c r="O2461" s="113"/>
    </row>
    <row r="2462" spans="1:15" x14ac:dyDescent="0.25">
      <c r="B2462" s="50"/>
      <c r="D2462" s="31" t="s">
        <v>617</v>
      </c>
      <c r="E2462" s="43" t="str">
        <f t="shared" si="163"/>
        <v/>
      </c>
      <c r="F2462" s="33" t="str">
        <f t="shared" si="162"/>
        <v/>
      </c>
      <c r="G2462" s="43"/>
      <c r="H2462" s="58" t="s">
        <v>3668</v>
      </c>
      <c r="J2462" s="114" t="s">
        <v>159</v>
      </c>
      <c r="K2462" s="43"/>
      <c r="L2462" s="43"/>
      <c r="M2462" s="140"/>
      <c r="O2462" s="113"/>
    </row>
    <row r="2463" spans="1:15" x14ac:dyDescent="0.25">
      <c r="B2463" s="37" t="s">
        <v>4013</v>
      </c>
      <c r="D2463" s="31" t="s">
        <v>168</v>
      </c>
      <c r="E2463" s="43" t="str">
        <f t="shared" si="163"/>
        <v/>
      </c>
      <c r="F2463" s="33" t="str">
        <f t="shared" si="162"/>
        <v/>
      </c>
      <c r="G2463" s="43"/>
      <c r="H2463" s="63" t="s">
        <v>169</v>
      </c>
      <c r="J2463" s="114" t="s">
        <v>159</v>
      </c>
      <c r="K2463" s="43"/>
      <c r="L2463" s="43"/>
      <c r="M2463" s="140"/>
      <c r="O2463" s="113"/>
    </row>
    <row r="2464" spans="1:15" x14ac:dyDescent="0.25">
      <c r="B2464" s="51"/>
      <c r="D2464" s="31"/>
      <c r="E2464" s="43" t="str">
        <f t="shared" si="163"/>
        <v/>
      </c>
      <c r="F2464" s="33" t="str">
        <f t="shared" si="162"/>
        <v/>
      </c>
      <c r="G2464" s="43"/>
      <c r="H2464" s="55" t="s">
        <v>241</v>
      </c>
      <c r="I2464" s="35" t="s">
        <v>242</v>
      </c>
      <c r="J2464" s="114" t="s">
        <v>159</v>
      </c>
      <c r="K2464" s="43"/>
      <c r="L2464" s="43"/>
      <c r="M2464" s="140"/>
      <c r="O2464" s="113"/>
    </row>
    <row r="2465" spans="1:15" x14ac:dyDescent="0.25">
      <c r="A2465" s="23" t="s">
        <v>73</v>
      </c>
      <c r="B2465" s="38"/>
      <c r="D2465" s="31" t="s">
        <v>243</v>
      </c>
      <c r="E2465" s="43" t="str">
        <f t="shared" si="163"/>
        <v/>
      </c>
      <c r="F2465" s="33" t="str">
        <f t="shared" si="162"/>
        <v/>
      </c>
      <c r="G2465" s="43"/>
      <c r="H2465" s="55" t="s">
        <v>244</v>
      </c>
      <c r="I2465" s="35" t="s">
        <v>245</v>
      </c>
      <c r="J2465" s="114" t="s">
        <v>159</v>
      </c>
      <c r="K2465" s="43"/>
      <c r="L2465" s="43"/>
      <c r="M2465" s="140"/>
      <c r="O2465" s="113"/>
    </row>
    <row r="2466" spans="1:15" ht="15.75" customHeight="1" x14ac:dyDescent="0.25">
      <c r="A2466" s="29" t="s">
        <v>4014</v>
      </c>
      <c r="B2466" s="28" t="s">
        <v>4015</v>
      </c>
      <c r="C2466" s="1">
        <v>166</v>
      </c>
      <c r="D2466" s="48" t="s">
        <v>172</v>
      </c>
      <c r="E2466" s="43">
        <f t="shared" si="163"/>
        <v>155</v>
      </c>
      <c r="F2466" s="33">
        <f t="shared" si="162"/>
        <v>111</v>
      </c>
      <c r="G2466" s="43"/>
      <c r="H2466" s="33">
        <v>138</v>
      </c>
      <c r="I2466" s="35">
        <v>0.14000000000000001</v>
      </c>
      <c r="J2466" s="33">
        <v>167</v>
      </c>
      <c r="K2466" s="43">
        <f t="shared" ref="K2466:K2503" si="165">H2466/1.24</f>
        <v>111</v>
      </c>
      <c r="L2466" s="43"/>
      <c r="M2466" s="140"/>
      <c r="O2466" s="113"/>
    </row>
    <row r="2467" spans="1:15" ht="15.75" customHeight="1" x14ac:dyDescent="0.25">
      <c r="A2467" s="29" t="s">
        <v>4016</v>
      </c>
      <c r="B2467" s="28" t="s">
        <v>4017</v>
      </c>
      <c r="C2467" s="1">
        <v>203</v>
      </c>
      <c r="D2467" s="48" t="s">
        <v>172</v>
      </c>
      <c r="E2467" s="43">
        <f t="shared" si="163"/>
        <v>189</v>
      </c>
      <c r="F2467" s="33">
        <f t="shared" si="162"/>
        <v>135</v>
      </c>
      <c r="G2467" s="43"/>
      <c r="H2467" s="33">
        <v>168</v>
      </c>
      <c r="I2467" s="35">
        <v>0.18</v>
      </c>
      <c r="J2467" s="33">
        <v>203</v>
      </c>
      <c r="K2467" s="43">
        <f t="shared" si="165"/>
        <v>135</v>
      </c>
      <c r="L2467" s="43"/>
      <c r="M2467" s="140"/>
      <c r="O2467" s="113"/>
    </row>
    <row r="2468" spans="1:15" ht="15.75" customHeight="1" x14ac:dyDescent="0.25">
      <c r="A2468" s="29" t="s">
        <v>4018</v>
      </c>
      <c r="B2468" s="28" t="s">
        <v>4019</v>
      </c>
      <c r="C2468" s="1">
        <v>216</v>
      </c>
      <c r="D2468" s="48" t="s">
        <v>172</v>
      </c>
      <c r="E2468" s="43">
        <f t="shared" si="163"/>
        <v>202</v>
      </c>
      <c r="F2468" s="33">
        <f t="shared" si="162"/>
        <v>144</v>
      </c>
      <c r="G2468" s="43"/>
      <c r="H2468" s="33">
        <v>179</v>
      </c>
      <c r="I2468" s="35">
        <v>0.20499999999999999</v>
      </c>
      <c r="J2468" s="33">
        <v>217</v>
      </c>
      <c r="K2468" s="43">
        <f t="shared" si="165"/>
        <v>144</v>
      </c>
      <c r="L2468" s="43"/>
      <c r="M2468" s="140"/>
      <c r="O2468" s="113"/>
    </row>
    <row r="2469" spans="1:15" ht="15.75" customHeight="1" x14ac:dyDescent="0.25">
      <c r="A2469" s="29" t="s">
        <v>4020</v>
      </c>
      <c r="B2469" s="28" t="s">
        <v>4021</v>
      </c>
      <c r="C2469" s="1">
        <v>375</v>
      </c>
      <c r="D2469" s="48" t="s">
        <v>172</v>
      </c>
      <c r="E2469" s="43">
        <f t="shared" si="163"/>
        <v>350</v>
      </c>
      <c r="F2469" s="33">
        <f t="shared" si="162"/>
        <v>250</v>
      </c>
      <c r="G2469" s="43"/>
      <c r="H2469" s="33">
        <v>310</v>
      </c>
      <c r="I2469" s="35">
        <v>0.25</v>
      </c>
      <c r="J2469" s="33">
        <v>375</v>
      </c>
      <c r="K2469" s="43">
        <f t="shared" si="165"/>
        <v>250</v>
      </c>
      <c r="L2469" s="43"/>
      <c r="M2469" s="140"/>
      <c r="O2469" s="113"/>
    </row>
    <row r="2470" spans="1:15" ht="15.75" customHeight="1" x14ac:dyDescent="0.25">
      <c r="A2470" s="29" t="s">
        <v>4022</v>
      </c>
      <c r="B2470" s="28" t="s">
        <v>4023</v>
      </c>
      <c r="C2470" s="1">
        <v>375</v>
      </c>
      <c r="D2470" s="48" t="s">
        <v>172</v>
      </c>
      <c r="E2470" s="43">
        <f t="shared" si="163"/>
        <v>350</v>
      </c>
      <c r="F2470" s="33">
        <f t="shared" si="162"/>
        <v>250</v>
      </c>
      <c r="G2470" s="43"/>
      <c r="H2470" s="33">
        <v>310</v>
      </c>
      <c r="I2470" s="35">
        <v>0.30499999999999999</v>
      </c>
      <c r="J2470" s="33">
        <v>375</v>
      </c>
      <c r="K2470" s="43">
        <f t="shared" si="165"/>
        <v>250</v>
      </c>
      <c r="L2470" s="43"/>
      <c r="M2470" s="140"/>
      <c r="O2470" s="113"/>
    </row>
    <row r="2471" spans="1:15" ht="15.75" customHeight="1" x14ac:dyDescent="0.25">
      <c r="A2471" s="29" t="s">
        <v>4024</v>
      </c>
      <c r="B2471" s="28" t="s">
        <v>4025</v>
      </c>
      <c r="C2471" s="1">
        <v>464</v>
      </c>
      <c r="D2471" s="48" t="s">
        <v>172</v>
      </c>
      <c r="E2471" s="43">
        <f t="shared" si="163"/>
        <v>434</v>
      </c>
      <c r="F2471" s="33">
        <f t="shared" si="162"/>
        <v>310</v>
      </c>
      <c r="G2471" s="43"/>
      <c r="H2471" s="33">
        <v>384</v>
      </c>
      <c r="I2471" s="35">
        <v>0.39</v>
      </c>
      <c r="J2471" s="33">
        <v>465</v>
      </c>
      <c r="K2471" s="43">
        <f t="shared" si="165"/>
        <v>310</v>
      </c>
      <c r="L2471" s="43"/>
      <c r="M2471" s="140"/>
      <c r="O2471" s="113"/>
    </row>
    <row r="2472" spans="1:15" ht="15.75" customHeight="1" x14ac:dyDescent="0.25">
      <c r="A2472" s="29" t="s">
        <v>4026</v>
      </c>
      <c r="B2472" s="28" t="s">
        <v>4027</v>
      </c>
      <c r="C2472" s="1">
        <v>792</v>
      </c>
      <c r="D2472" s="48" t="s">
        <v>172</v>
      </c>
      <c r="E2472" s="43">
        <f t="shared" si="163"/>
        <v>739</v>
      </c>
      <c r="F2472" s="33">
        <f t="shared" si="162"/>
        <v>528</v>
      </c>
      <c r="G2472" s="43"/>
      <c r="H2472" s="33">
        <v>655</v>
      </c>
      <c r="I2472" s="35">
        <v>0.64</v>
      </c>
      <c r="J2472" s="33">
        <v>792</v>
      </c>
      <c r="K2472" s="43">
        <f t="shared" si="165"/>
        <v>528</v>
      </c>
      <c r="L2472" s="43"/>
      <c r="M2472" s="140"/>
      <c r="O2472" s="113"/>
    </row>
    <row r="2473" spans="1:15" ht="15.75" customHeight="1" x14ac:dyDescent="0.25">
      <c r="A2473" s="29" t="s">
        <v>4028</v>
      </c>
      <c r="B2473" s="28" t="s">
        <v>4029</v>
      </c>
      <c r="C2473" s="1">
        <v>529</v>
      </c>
      <c r="D2473" s="48" t="s">
        <v>172</v>
      </c>
      <c r="E2473" s="43">
        <f t="shared" si="163"/>
        <v>494</v>
      </c>
      <c r="F2473" s="33">
        <f t="shared" si="162"/>
        <v>353</v>
      </c>
      <c r="G2473" s="43"/>
      <c r="H2473" s="33">
        <v>438</v>
      </c>
      <c r="I2473" s="35">
        <v>0.47499999999999998</v>
      </c>
      <c r="J2473" s="33">
        <v>530</v>
      </c>
      <c r="K2473" s="43">
        <f t="shared" si="165"/>
        <v>353</v>
      </c>
      <c r="L2473" s="43"/>
      <c r="M2473" s="140"/>
      <c r="O2473" s="113"/>
    </row>
    <row r="2474" spans="1:15" ht="15.75" customHeight="1" x14ac:dyDescent="0.25">
      <c r="A2474" s="29" t="s">
        <v>4030</v>
      </c>
      <c r="B2474" s="28" t="s">
        <v>4031</v>
      </c>
      <c r="C2474" s="1">
        <v>649</v>
      </c>
      <c r="D2474" s="48" t="s">
        <v>172</v>
      </c>
      <c r="E2474" s="43">
        <f t="shared" si="163"/>
        <v>606</v>
      </c>
      <c r="F2474" s="33">
        <f t="shared" si="162"/>
        <v>433</v>
      </c>
      <c r="G2474" s="43"/>
      <c r="H2474" s="33">
        <v>537</v>
      </c>
      <c r="I2474" s="35">
        <v>0.48</v>
      </c>
      <c r="J2474" s="33">
        <v>650</v>
      </c>
      <c r="K2474" s="43">
        <f t="shared" si="165"/>
        <v>433</v>
      </c>
      <c r="L2474" s="43"/>
      <c r="M2474" s="140"/>
      <c r="O2474" s="113"/>
    </row>
    <row r="2475" spans="1:15" ht="15.75" customHeight="1" x14ac:dyDescent="0.25">
      <c r="A2475" s="29" t="s">
        <v>4032</v>
      </c>
      <c r="B2475" s="28" t="s">
        <v>4033</v>
      </c>
      <c r="C2475" s="1">
        <v>772</v>
      </c>
      <c r="D2475" s="48" t="s">
        <v>172</v>
      </c>
      <c r="E2475" s="43">
        <f t="shared" si="163"/>
        <v>721</v>
      </c>
      <c r="F2475" s="33">
        <f t="shared" si="162"/>
        <v>515</v>
      </c>
      <c r="G2475" s="43"/>
      <c r="H2475" s="33">
        <v>639</v>
      </c>
      <c r="I2475" s="35">
        <v>0.68799999999999994</v>
      </c>
      <c r="J2475" s="33">
        <v>773</v>
      </c>
      <c r="K2475" s="43">
        <f t="shared" si="165"/>
        <v>515</v>
      </c>
      <c r="L2475" s="43"/>
      <c r="M2475" s="140"/>
      <c r="O2475" s="113"/>
    </row>
    <row r="2476" spans="1:15" ht="15.75" customHeight="1" x14ac:dyDescent="0.25">
      <c r="A2476" s="29" t="s">
        <v>4034</v>
      </c>
      <c r="B2476" s="28" t="s">
        <v>4035</v>
      </c>
      <c r="C2476" s="1">
        <v>629</v>
      </c>
      <c r="D2476" s="48" t="s">
        <v>172</v>
      </c>
      <c r="E2476" s="43">
        <f t="shared" si="163"/>
        <v>587</v>
      </c>
      <c r="F2476" s="33">
        <f t="shared" si="162"/>
        <v>419</v>
      </c>
      <c r="G2476" s="43"/>
      <c r="H2476" s="33">
        <v>520</v>
      </c>
      <c r="I2476" s="35">
        <v>0.51</v>
      </c>
      <c r="J2476" s="33">
        <v>629</v>
      </c>
      <c r="K2476" s="43">
        <f t="shared" si="165"/>
        <v>419</v>
      </c>
      <c r="L2476" s="43"/>
      <c r="M2476" s="140"/>
      <c r="O2476" s="113"/>
    </row>
    <row r="2477" spans="1:15" ht="15.75" customHeight="1" x14ac:dyDescent="0.25">
      <c r="A2477" s="29" t="s">
        <v>4036</v>
      </c>
      <c r="B2477" s="28" t="s">
        <v>4037</v>
      </c>
      <c r="C2477" s="1">
        <v>929</v>
      </c>
      <c r="D2477" s="48" t="s">
        <v>172</v>
      </c>
      <c r="E2477" s="43">
        <f t="shared" si="163"/>
        <v>867</v>
      </c>
      <c r="F2477" s="33">
        <f t="shared" si="162"/>
        <v>619</v>
      </c>
      <c r="G2477" s="43"/>
      <c r="H2477" s="33">
        <v>768</v>
      </c>
      <c r="I2477" s="35">
        <v>0.85</v>
      </c>
      <c r="J2477" s="33">
        <v>929</v>
      </c>
      <c r="K2477" s="43">
        <f t="shared" si="165"/>
        <v>619</v>
      </c>
      <c r="L2477" s="43"/>
      <c r="M2477" s="140"/>
      <c r="O2477" s="113"/>
    </row>
    <row r="2478" spans="1:15" ht="15.75" customHeight="1" x14ac:dyDescent="0.25">
      <c r="A2478" s="29" t="s">
        <v>4038</v>
      </c>
      <c r="B2478" s="28" t="s">
        <v>4039</v>
      </c>
      <c r="C2478" s="1">
        <v>677</v>
      </c>
      <c r="D2478" s="48" t="s">
        <v>172</v>
      </c>
      <c r="E2478" s="43">
        <f t="shared" si="163"/>
        <v>633</v>
      </c>
      <c r="F2478" s="33">
        <f t="shared" si="162"/>
        <v>452</v>
      </c>
      <c r="G2478" s="43"/>
      <c r="H2478" s="33">
        <v>560</v>
      </c>
      <c r="I2478" s="35">
        <v>0.56000000000000005</v>
      </c>
      <c r="J2478" s="33">
        <v>677</v>
      </c>
      <c r="K2478" s="43">
        <f t="shared" si="165"/>
        <v>452</v>
      </c>
      <c r="L2478" s="43"/>
      <c r="M2478" s="140"/>
      <c r="O2478" s="113"/>
    </row>
    <row r="2479" spans="1:15" ht="15.75" customHeight="1" x14ac:dyDescent="0.25">
      <c r="A2479" s="29" t="s">
        <v>4040</v>
      </c>
      <c r="B2479" s="28" t="s">
        <v>4041</v>
      </c>
      <c r="C2479" s="1">
        <v>1010</v>
      </c>
      <c r="D2479" s="48" t="s">
        <v>172</v>
      </c>
      <c r="E2479" s="43">
        <f t="shared" si="163"/>
        <v>942</v>
      </c>
      <c r="F2479" s="33">
        <f t="shared" si="162"/>
        <v>673</v>
      </c>
      <c r="G2479" s="43"/>
      <c r="H2479" s="33">
        <v>835</v>
      </c>
      <c r="I2479" s="35">
        <v>0.94199999999999995</v>
      </c>
      <c r="J2479" s="33">
        <v>1010</v>
      </c>
      <c r="K2479" s="43">
        <f t="shared" si="165"/>
        <v>673</v>
      </c>
      <c r="L2479" s="43"/>
      <c r="M2479" s="140"/>
      <c r="O2479" s="113"/>
    </row>
    <row r="2480" spans="1:15" ht="15.75" customHeight="1" x14ac:dyDescent="0.25">
      <c r="A2480" s="29" t="s">
        <v>4042</v>
      </c>
      <c r="B2480" s="28" t="s">
        <v>4043</v>
      </c>
      <c r="C2480" s="1">
        <v>1351</v>
      </c>
      <c r="D2480" s="48" t="s">
        <v>172</v>
      </c>
      <c r="E2480" s="43">
        <f t="shared" si="163"/>
        <v>1261</v>
      </c>
      <c r="F2480" s="33">
        <f t="shared" si="162"/>
        <v>901</v>
      </c>
      <c r="G2480" s="43"/>
      <c r="H2480" s="33">
        <v>1117</v>
      </c>
      <c r="I2480" s="35">
        <v>1.23</v>
      </c>
      <c r="J2480" s="33">
        <v>1351</v>
      </c>
      <c r="K2480" s="43">
        <f t="shared" si="165"/>
        <v>901</v>
      </c>
      <c r="L2480" s="43"/>
      <c r="M2480" s="140"/>
      <c r="O2480" s="113"/>
    </row>
    <row r="2481" spans="1:15" ht="15.75" customHeight="1" x14ac:dyDescent="0.25">
      <c r="A2481" s="29" t="s">
        <v>4044</v>
      </c>
      <c r="B2481" s="28" t="s">
        <v>4045</v>
      </c>
      <c r="C2481" s="1">
        <f>1650*2</f>
        <v>3300</v>
      </c>
      <c r="D2481" s="48" t="s">
        <v>172</v>
      </c>
      <c r="E2481" s="43">
        <f t="shared" si="163"/>
        <v>1540</v>
      </c>
      <c r="F2481" s="33">
        <f t="shared" si="162"/>
        <v>1100</v>
      </c>
      <c r="G2481" s="43"/>
      <c r="H2481" s="33">
        <v>1364</v>
      </c>
      <c r="I2481" s="35">
        <v>1.23</v>
      </c>
      <c r="J2481" s="33">
        <v>1650</v>
      </c>
      <c r="K2481" s="43">
        <f t="shared" si="165"/>
        <v>1100</v>
      </c>
      <c r="L2481" s="43"/>
      <c r="M2481" s="140"/>
      <c r="O2481" s="113"/>
    </row>
    <row r="2482" spans="1:15" ht="15.75" customHeight="1" x14ac:dyDescent="0.25">
      <c r="A2482" s="29" t="s">
        <v>4046</v>
      </c>
      <c r="B2482" s="28" t="s">
        <v>4047</v>
      </c>
      <c r="C2482" s="1">
        <v>827</v>
      </c>
      <c r="D2482" s="48" t="s">
        <v>172</v>
      </c>
      <c r="E2482" s="43">
        <f t="shared" si="163"/>
        <v>773</v>
      </c>
      <c r="F2482" s="33">
        <f t="shared" si="162"/>
        <v>552</v>
      </c>
      <c r="G2482" s="43"/>
      <c r="H2482" s="33">
        <v>684</v>
      </c>
      <c r="I2482" s="35">
        <v>0.73</v>
      </c>
      <c r="J2482" s="33">
        <v>827</v>
      </c>
      <c r="K2482" s="43">
        <f t="shared" si="165"/>
        <v>552</v>
      </c>
      <c r="L2482" s="43"/>
      <c r="M2482" s="140"/>
      <c r="O2482" s="113"/>
    </row>
    <row r="2483" spans="1:15" ht="15.75" customHeight="1" x14ac:dyDescent="0.25">
      <c r="A2483" s="29" t="s">
        <v>4048</v>
      </c>
      <c r="B2483" s="28" t="s">
        <v>4049</v>
      </c>
      <c r="C2483" s="1">
        <v>1291</v>
      </c>
      <c r="D2483" s="48" t="s">
        <v>172</v>
      </c>
      <c r="E2483" s="43">
        <f t="shared" si="163"/>
        <v>1205</v>
      </c>
      <c r="F2483" s="33">
        <f t="shared" si="162"/>
        <v>861</v>
      </c>
      <c r="G2483" s="43"/>
      <c r="H2483" s="33">
        <v>1068</v>
      </c>
      <c r="I2483" s="35">
        <v>1.1499999999999999</v>
      </c>
      <c r="J2483" s="33">
        <v>1292</v>
      </c>
      <c r="K2483" s="43">
        <f t="shared" si="165"/>
        <v>861</v>
      </c>
      <c r="L2483" s="43"/>
      <c r="M2483" s="140"/>
      <c r="O2483" s="113"/>
    </row>
    <row r="2484" spans="1:15" ht="15.75" customHeight="1" x14ac:dyDescent="0.25">
      <c r="A2484" s="29" t="s">
        <v>4050</v>
      </c>
      <c r="B2484" s="28" t="s">
        <v>4051</v>
      </c>
      <c r="C2484" s="1">
        <v>895</v>
      </c>
      <c r="D2484" s="48" t="s">
        <v>172</v>
      </c>
      <c r="E2484" s="43">
        <f t="shared" si="163"/>
        <v>836</v>
      </c>
      <c r="F2484" s="33">
        <f t="shared" si="162"/>
        <v>597</v>
      </c>
      <c r="G2484" s="43"/>
      <c r="H2484" s="33">
        <v>740</v>
      </c>
      <c r="I2484" s="35">
        <v>0.82</v>
      </c>
      <c r="J2484" s="33">
        <v>895</v>
      </c>
      <c r="K2484" s="43">
        <f t="shared" si="165"/>
        <v>597</v>
      </c>
      <c r="L2484" s="43"/>
      <c r="M2484" s="140"/>
      <c r="O2484" s="113"/>
    </row>
    <row r="2485" spans="1:15" ht="15.75" customHeight="1" x14ac:dyDescent="0.25">
      <c r="A2485" s="29" t="s">
        <v>4052</v>
      </c>
      <c r="B2485" s="28" t="s">
        <v>4053</v>
      </c>
      <c r="C2485" s="1">
        <v>1381</v>
      </c>
      <c r="D2485" s="48" t="s">
        <v>172</v>
      </c>
      <c r="E2485" s="43">
        <f t="shared" si="163"/>
        <v>1289</v>
      </c>
      <c r="F2485" s="33">
        <f t="shared" si="162"/>
        <v>921</v>
      </c>
      <c r="G2485" s="43"/>
      <c r="H2485" s="33">
        <v>1142</v>
      </c>
      <c r="I2485" s="35">
        <v>1.19</v>
      </c>
      <c r="J2485" s="33">
        <v>1381</v>
      </c>
      <c r="K2485" s="43">
        <f t="shared" si="165"/>
        <v>921</v>
      </c>
      <c r="L2485" s="43"/>
      <c r="M2485" s="140"/>
      <c r="O2485" s="113"/>
    </row>
    <row r="2486" spans="1:15" ht="15.75" customHeight="1" x14ac:dyDescent="0.25">
      <c r="A2486" s="29" t="s">
        <v>4054</v>
      </c>
      <c r="B2486" s="28" t="s">
        <v>4055</v>
      </c>
      <c r="C2486" s="1">
        <v>1845</v>
      </c>
      <c r="D2486" s="48" t="s">
        <v>172</v>
      </c>
      <c r="E2486" s="43">
        <f t="shared" si="163"/>
        <v>1723</v>
      </c>
      <c r="F2486" s="33">
        <f t="shared" si="162"/>
        <v>1231</v>
      </c>
      <c r="G2486" s="43"/>
      <c r="H2486" s="33">
        <v>1526</v>
      </c>
      <c r="I2486" s="35">
        <v>1.56</v>
      </c>
      <c r="J2486" s="33">
        <v>1846</v>
      </c>
      <c r="K2486" s="43">
        <f t="shared" si="165"/>
        <v>1231</v>
      </c>
      <c r="L2486" s="43"/>
      <c r="M2486" s="140"/>
      <c r="O2486" s="113"/>
    </row>
    <row r="2487" spans="1:15" ht="15.75" customHeight="1" x14ac:dyDescent="0.25">
      <c r="A2487" s="29" t="s">
        <v>4056</v>
      </c>
      <c r="B2487" s="28" t="s">
        <v>4057</v>
      </c>
      <c r="C2487" s="1">
        <v>2488</v>
      </c>
      <c r="D2487" s="48" t="s">
        <v>172</v>
      </c>
      <c r="E2487" s="43">
        <f t="shared" si="163"/>
        <v>2323</v>
      </c>
      <c r="F2487" s="33">
        <f t="shared" si="162"/>
        <v>1659</v>
      </c>
      <c r="G2487" s="43"/>
      <c r="H2487" s="33">
        <v>2057</v>
      </c>
      <c r="I2487" s="35">
        <v>1.56</v>
      </c>
      <c r="J2487" s="33">
        <v>2488</v>
      </c>
      <c r="K2487" s="43">
        <f t="shared" si="165"/>
        <v>1659</v>
      </c>
      <c r="L2487" s="43"/>
      <c r="M2487" s="140"/>
      <c r="O2487" s="113"/>
    </row>
    <row r="2488" spans="1:15" ht="15.75" customHeight="1" x14ac:dyDescent="0.25">
      <c r="A2488" s="29" t="s">
        <v>4058</v>
      </c>
      <c r="B2488" s="28" t="s">
        <v>4059</v>
      </c>
      <c r="C2488" s="1">
        <v>2162</v>
      </c>
      <c r="D2488" s="48" t="s">
        <v>172</v>
      </c>
      <c r="E2488" s="43">
        <f t="shared" si="163"/>
        <v>2019</v>
      </c>
      <c r="F2488" s="33">
        <f t="shared" si="162"/>
        <v>1442</v>
      </c>
      <c r="G2488" s="43"/>
      <c r="H2488" s="33">
        <v>1788</v>
      </c>
      <c r="I2488" s="35">
        <v>1.91</v>
      </c>
      <c r="J2488" s="33">
        <v>2163</v>
      </c>
      <c r="K2488" s="43">
        <f t="shared" si="165"/>
        <v>1442</v>
      </c>
      <c r="L2488" s="43"/>
      <c r="M2488" s="140"/>
      <c r="O2488" s="113"/>
    </row>
    <row r="2489" spans="1:15" ht="15.75" customHeight="1" x14ac:dyDescent="0.25">
      <c r="A2489" s="29" t="s">
        <v>4060</v>
      </c>
      <c r="B2489" s="28" t="s">
        <v>4061</v>
      </c>
      <c r="C2489" s="1">
        <v>1645</v>
      </c>
      <c r="D2489" s="48" t="s">
        <v>172</v>
      </c>
      <c r="E2489" s="43">
        <f t="shared" si="163"/>
        <v>1536</v>
      </c>
      <c r="F2489" s="33">
        <f t="shared" si="162"/>
        <v>1097</v>
      </c>
      <c r="G2489" s="43"/>
      <c r="H2489" s="33">
        <v>1360</v>
      </c>
      <c r="I2489" s="35">
        <v>1.4510000000000001</v>
      </c>
      <c r="J2489" s="33">
        <v>1645</v>
      </c>
      <c r="K2489" s="43">
        <f t="shared" si="165"/>
        <v>1097</v>
      </c>
      <c r="L2489" s="43"/>
      <c r="M2489" s="140"/>
      <c r="O2489" s="113"/>
    </row>
    <row r="2490" spans="1:15" ht="15.75" customHeight="1" x14ac:dyDescent="0.25">
      <c r="A2490" s="29" t="s">
        <v>4062</v>
      </c>
      <c r="B2490" s="28" t="s">
        <v>4063</v>
      </c>
      <c r="C2490" s="1">
        <v>2710</v>
      </c>
      <c r="D2490" s="48" t="s">
        <v>172</v>
      </c>
      <c r="E2490" s="43">
        <f t="shared" si="163"/>
        <v>2530</v>
      </c>
      <c r="F2490" s="33">
        <f t="shared" si="162"/>
        <v>1807</v>
      </c>
      <c r="G2490" s="43"/>
      <c r="H2490" s="33">
        <v>2241</v>
      </c>
      <c r="I2490" s="35">
        <v>2.33</v>
      </c>
      <c r="J2490" s="33">
        <v>2711</v>
      </c>
      <c r="K2490" s="43">
        <f t="shared" si="165"/>
        <v>1807</v>
      </c>
      <c r="L2490" s="43"/>
      <c r="M2490" s="140"/>
      <c r="O2490" s="113"/>
    </row>
    <row r="2491" spans="1:15" ht="15.75" customHeight="1" x14ac:dyDescent="0.25">
      <c r="A2491" s="29" t="s">
        <v>4064</v>
      </c>
      <c r="B2491" s="28" t="s">
        <v>4065</v>
      </c>
      <c r="C2491" s="1">
        <v>1241</v>
      </c>
      <c r="D2491" s="48" t="s">
        <v>172</v>
      </c>
      <c r="E2491" s="43">
        <f t="shared" si="163"/>
        <v>1158</v>
      </c>
      <c r="F2491" s="33">
        <f t="shared" si="162"/>
        <v>827</v>
      </c>
      <c r="G2491" s="43"/>
      <c r="H2491" s="33">
        <v>1026</v>
      </c>
      <c r="I2491" s="35">
        <v>1.1599999999999999</v>
      </c>
      <c r="J2491" s="33">
        <v>1241</v>
      </c>
      <c r="K2491" s="43">
        <f t="shared" si="165"/>
        <v>827</v>
      </c>
      <c r="L2491" s="43"/>
      <c r="M2491" s="140"/>
      <c r="O2491" s="113"/>
    </row>
    <row r="2492" spans="1:15" ht="15.75" customHeight="1" x14ac:dyDescent="0.25">
      <c r="A2492" s="29" t="s">
        <v>4066</v>
      </c>
      <c r="B2492" s="28" t="s">
        <v>4067</v>
      </c>
      <c r="C2492" s="1">
        <v>2063</v>
      </c>
      <c r="D2492" s="48" t="s">
        <v>172</v>
      </c>
      <c r="E2492" s="43">
        <f t="shared" si="163"/>
        <v>1926</v>
      </c>
      <c r="F2492" s="33">
        <f t="shared" si="162"/>
        <v>1376</v>
      </c>
      <c r="G2492" s="43"/>
      <c r="H2492" s="33">
        <v>1706</v>
      </c>
      <c r="I2492" s="35">
        <v>1.85</v>
      </c>
      <c r="J2492" s="33">
        <v>2064</v>
      </c>
      <c r="K2492" s="43">
        <f t="shared" si="165"/>
        <v>1376</v>
      </c>
      <c r="L2492" s="43"/>
      <c r="M2492" s="140"/>
      <c r="O2492" s="113"/>
    </row>
    <row r="2493" spans="1:15" ht="15.75" customHeight="1" x14ac:dyDescent="0.25">
      <c r="A2493" s="29" t="s">
        <v>4068</v>
      </c>
      <c r="B2493" s="28" t="s">
        <v>4069</v>
      </c>
      <c r="C2493" s="1">
        <v>3327</v>
      </c>
      <c r="D2493" s="48" t="s">
        <v>172</v>
      </c>
      <c r="E2493" s="43">
        <f t="shared" si="163"/>
        <v>3107</v>
      </c>
      <c r="F2493" s="33">
        <f t="shared" si="162"/>
        <v>2219</v>
      </c>
      <c r="G2493" s="43"/>
      <c r="H2493" s="33">
        <v>2751</v>
      </c>
      <c r="I2493" s="35">
        <v>3.02</v>
      </c>
      <c r="J2493" s="33">
        <v>3328</v>
      </c>
      <c r="K2493" s="43">
        <f t="shared" si="165"/>
        <v>2219</v>
      </c>
      <c r="L2493" s="43"/>
      <c r="M2493" s="140"/>
      <c r="O2493" s="113"/>
    </row>
    <row r="2494" spans="1:15" ht="15.75" customHeight="1" x14ac:dyDescent="0.25">
      <c r="A2494" s="29" t="s">
        <v>4070</v>
      </c>
      <c r="B2494" s="28" t="s">
        <v>4071</v>
      </c>
      <c r="C2494" s="1">
        <v>2168</v>
      </c>
      <c r="D2494" s="48" t="s">
        <v>172</v>
      </c>
      <c r="E2494" s="43">
        <f t="shared" si="163"/>
        <v>2024</v>
      </c>
      <c r="F2494" s="33">
        <f t="shared" si="162"/>
        <v>1446</v>
      </c>
      <c r="G2494" s="43"/>
      <c r="H2494" s="33">
        <v>1793</v>
      </c>
      <c r="I2494" s="35">
        <v>1.91</v>
      </c>
      <c r="J2494" s="33">
        <v>2169</v>
      </c>
      <c r="K2494" s="43">
        <f t="shared" si="165"/>
        <v>1446</v>
      </c>
      <c r="L2494" s="43"/>
      <c r="M2494" s="140"/>
      <c r="O2494" s="113"/>
    </row>
    <row r="2495" spans="1:15" ht="15.75" customHeight="1" x14ac:dyDescent="0.25">
      <c r="A2495" s="29" t="s">
        <v>4072</v>
      </c>
      <c r="B2495" s="28" t="s">
        <v>4073</v>
      </c>
      <c r="C2495" s="1">
        <v>3581</v>
      </c>
      <c r="D2495" s="48" t="s">
        <v>172</v>
      </c>
      <c r="E2495" s="43">
        <f t="shared" si="163"/>
        <v>3343</v>
      </c>
      <c r="F2495" s="33">
        <f t="shared" si="162"/>
        <v>2388</v>
      </c>
      <c r="G2495" s="43"/>
      <c r="H2495" s="33">
        <v>2961</v>
      </c>
      <c r="I2495" s="35">
        <v>3.18</v>
      </c>
      <c r="J2495" s="33">
        <v>3582</v>
      </c>
      <c r="K2495" s="43">
        <f t="shared" si="165"/>
        <v>2388</v>
      </c>
      <c r="L2495" s="43"/>
      <c r="M2495" s="140"/>
      <c r="O2495" s="113"/>
    </row>
    <row r="2496" spans="1:15" ht="15.75" customHeight="1" x14ac:dyDescent="0.25">
      <c r="A2496" s="29" t="s">
        <v>4074</v>
      </c>
      <c r="B2496" s="28" t="s">
        <v>4075</v>
      </c>
      <c r="C2496" s="1">
        <v>6812</v>
      </c>
      <c r="D2496" s="48" t="s">
        <v>172</v>
      </c>
      <c r="E2496" s="43">
        <f t="shared" si="163"/>
        <v>6359</v>
      </c>
      <c r="F2496" s="33">
        <f t="shared" si="162"/>
        <v>4542</v>
      </c>
      <c r="G2496" s="43"/>
      <c r="H2496" s="33">
        <v>5632</v>
      </c>
      <c r="I2496" s="35">
        <v>3.26</v>
      </c>
      <c r="J2496" s="33">
        <v>6813</v>
      </c>
      <c r="K2496" s="43">
        <f t="shared" si="165"/>
        <v>4542</v>
      </c>
      <c r="L2496" s="43"/>
      <c r="M2496" s="140"/>
      <c r="O2496" s="113"/>
    </row>
    <row r="2497" spans="1:53" ht="15.75" customHeight="1" x14ac:dyDescent="0.25">
      <c r="A2497" s="29" t="s">
        <v>4076</v>
      </c>
      <c r="B2497" s="28" t="s">
        <v>4077</v>
      </c>
      <c r="C2497" s="1">
        <v>5243</v>
      </c>
      <c r="D2497" s="48" t="s">
        <v>172</v>
      </c>
      <c r="E2497" s="43">
        <f t="shared" si="163"/>
        <v>4894</v>
      </c>
      <c r="F2497" s="33">
        <f t="shared" si="162"/>
        <v>3496</v>
      </c>
      <c r="G2497" s="43"/>
      <c r="H2497" s="33">
        <v>4335</v>
      </c>
      <c r="I2497" s="35">
        <v>4.5</v>
      </c>
      <c r="J2497" s="33">
        <v>5244</v>
      </c>
      <c r="K2497" s="43">
        <f t="shared" si="165"/>
        <v>3496</v>
      </c>
      <c r="L2497" s="43"/>
      <c r="M2497" s="140"/>
      <c r="O2497" s="113"/>
    </row>
    <row r="2498" spans="1:53" ht="15.75" customHeight="1" x14ac:dyDescent="0.25">
      <c r="A2498" s="29" t="s">
        <v>4078</v>
      </c>
      <c r="B2498" s="28" t="s">
        <v>4079</v>
      </c>
      <c r="C2498" s="1">
        <v>5152</v>
      </c>
      <c r="D2498" s="48" t="s">
        <v>172</v>
      </c>
      <c r="E2498" s="43">
        <f t="shared" si="163"/>
        <v>4809</v>
      </c>
      <c r="F2498" s="33">
        <f t="shared" si="162"/>
        <v>3435</v>
      </c>
      <c r="G2498" s="43"/>
      <c r="H2498" s="33">
        <v>4259</v>
      </c>
      <c r="I2498" s="35">
        <v>4.12</v>
      </c>
      <c r="J2498" s="33">
        <v>5152</v>
      </c>
      <c r="K2498" s="43">
        <f t="shared" si="165"/>
        <v>3435</v>
      </c>
      <c r="L2498" s="43"/>
      <c r="M2498" s="140"/>
      <c r="O2498" s="113"/>
    </row>
    <row r="2499" spans="1:53" ht="15.75" customHeight="1" x14ac:dyDescent="0.25">
      <c r="A2499" s="29" t="s">
        <v>4080</v>
      </c>
      <c r="B2499" s="28" t="s">
        <v>4081</v>
      </c>
      <c r="C2499" s="1">
        <v>4437</v>
      </c>
      <c r="D2499" s="48" t="s">
        <v>172</v>
      </c>
      <c r="E2499" s="43">
        <f t="shared" si="163"/>
        <v>4141</v>
      </c>
      <c r="F2499" s="33">
        <f t="shared" si="162"/>
        <v>2958</v>
      </c>
      <c r="G2499" s="43"/>
      <c r="H2499" s="33">
        <v>3668</v>
      </c>
      <c r="I2499" s="35">
        <v>3.1659999999999999</v>
      </c>
      <c r="J2499" s="33">
        <v>4437</v>
      </c>
      <c r="K2499" s="43">
        <f t="shared" si="165"/>
        <v>2958</v>
      </c>
      <c r="L2499" s="43"/>
      <c r="M2499" s="140"/>
      <c r="O2499" s="113"/>
    </row>
    <row r="2500" spans="1:53" ht="15.75" customHeight="1" x14ac:dyDescent="0.25">
      <c r="A2500" s="29" t="s">
        <v>4082</v>
      </c>
      <c r="B2500" s="28" t="s">
        <v>4083</v>
      </c>
      <c r="C2500" s="1">
        <v>2794</v>
      </c>
      <c r="D2500" s="48" t="s">
        <v>172</v>
      </c>
      <c r="E2500" s="43">
        <f t="shared" si="163"/>
        <v>2608</v>
      </c>
      <c r="F2500" s="33">
        <f t="shared" si="162"/>
        <v>1863</v>
      </c>
      <c r="G2500" s="43"/>
      <c r="H2500" s="33">
        <v>2310</v>
      </c>
      <c r="I2500" s="35">
        <v>2.2200000000000002</v>
      </c>
      <c r="J2500" s="33">
        <v>2794</v>
      </c>
      <c r="K2500" s="43">
        <f t="shared" si="165"/>
        <v>1863</v>
      </c>
      <c r="L2500" s="43"/>
      <c r="M2500" s="140"/>
      <c r="O2500" s="113"/>
    </row>
    <row r="2501" spans="1:53" ht="15.75" customHeight="1" x14ac:dyDescent="0.25">
      <c r="A2501" s="29" t="s">
        <v>4084</v>
      </c>
      <c r="B2501" s="28" t="s">
        <v>4085</v>
      </c>
      <c r="C2501" s="1">
        <v>2787</v>
      </c>
      <c r="D2501" s="48" t="s">
        <v>172</v>
      </c>
      <c r="E2501" s="43">
        <f t="shared" si="163"/>
        <v>2601</v>
      </c>
      <c r="F2501" s="33">
        <f t="shared" si="162"/>
        <v>1858</v>
      </c>
      <c r="G2501" s="43"/>
      <c r="H2501" s="33">
        <v>2304</v>
      </c>
      <c r="I2501" s="35">
        <v>2.4700000000000002</v>
      </c>
      <c r="J2501" s="33">
        <v>2787</v>
      </c>
      <c r="K2501" s="43">
        <f t="shared" si="165"/>
        <v>1858</v>
      </c>
      <c r="L2501" s="43"/>
      <c r="M2501" s="140"/>
      <c r="O2501" s="113"/>
    </row>
    <row r="2502" spans="1:53" ht="15.75" customHeight="1" x14ac:dyDescent="0.25">
      <c r="A2502" s="29" t="s">
        <v>4086</v>
      </c>
      <c r="B2502" s="28" t="s">
        <v>4087</v>
      </c>
      <c r="C2502" s="1">
        <v>4647</v>
      </c>
      <c r="D2502" s="48" t="s">
        <v>172</v>
      </c>
      <c r="E2502" s="43">
        <f t="shared" si="163"/>
        <v>4337</v>
      </c>
      <c r="F2502" s="33">
        <f t="shared" si="162"/>
        <v>3098</v>
      </c>
      <c r="G2502" s="43"/>
      <c r="H2502" s="33">
        <v>3842</v>
      </c>
      <c r="I2502" s="35">
        <v>4.0999999999999996</v>
      </c>
      <c r="J2502" s="33">
        <v>4648</v>
      </c>
      <c r="K2502" s="43">
        <f t="shared" si="165"/>
        <v>3098</v>
      </c>
      <c r="L2502" s="43"/>
      <c r="M2502" s="140"/>
      <c r="O2502" s="113"/>
    </row>
    <row r="2503" spans="1:53" ht="15.75" customHeight="1" x14ac:dyDescent="0.25">
      <c r="A2503" s="29" t="s">
        <v>4088</v>
      </c>
      <c r="B2503" s="28" t="s">
        <v>4089</v>
      </c>
      <c r="C2503" s="1">
        <v>4668</v>
      </c>
      <c r="D2503" s="48" t="s">
        <v>172</v>
      </c>
      <c r="E2503" s="43">
        <f t="shared" si="163"/>
        <v>4357</v>
      </c>
      <c r="F2503" s="33">
        <f t="shared" si="162"/>
        <v>3112</v>
      </c>
      <c r="G2503" s="43"/>
      <c r="H2503" s="33">
        <v>3859</v>
      </c>
      <c r="I2503" s="35">
        <v>3.74</v>
      </c>
      <c r="J2503" s="33">
        <v>4668</v>
      </c>
      <c r="K2503" s="43">
        <f t="shared" si="165"/>
        <v>3112</v>
      </c>
      <c r="L2503" s="43"/>
      <c r="M2503" s="140"/>
      <c r="O2503" s="113"/>
    </row>
    <row r="2504" spans="1:53" x14ac:dyDescent="0.25">
      <c r="D2504" s="31" t="s">
        <v>160</v>
      </c>
      <c r="E2504" s="43" t="str">
        <f t="shared" si="163"/>
        <v/>
      </c>
      <c r="F2504" s="33" t="str">
        <f t="shared" si="162"/>
        <v/>
      </c>
      <c r="G2504" s="43"/>
      <c r="H2504" s="62" t="s">
        <v>4009</v>
      </c>
      <c r="J2504" s="114" t="s">
        <v>159</v>
      </c>
      <c r="K2504" s="43"/>
      <c r="L2504" s="43"/>
      <c r="M2504" s="140"/>
      <c r="O2504" s="113"/>
    </row>
    <row r="2505" spans="1:53" x14ac:dyDescent="0.25">
      <c r="D2505" s="31" t="s">
        <v>163</v>
      </c>
      <c r="E2505" s="43" t="str">
        <f t="shared" si="163"/>
        <v/>
      </c>
      <c r="F2505" s="33" t="str">
        <f t="shared" ref="F2505:F2568" si="166">IF(K2505=0,"",K2505)</f>
        <v/>
      </c>
      <c r="G2505" s="43"/>
      <c r="H2505" s="58" t="s">
        <v>4010</v>
      </c>
      <c r="I2505" s="35" t="s">
        <v>3813</v>
      </c>
      <c r="J2505" s="114" t="s">
        <v>159</v>
      </c>
      <c r="K2505" s="43"/>
      <c r="L2505" s="43"/>
      <c r="M2505" s="140"/>
      <c r="O2505" s="113"/>
    </row>
    <row r="2506" spans="1:53" ht="15.75" thickBot="1" x14ac:dyDescent="0.3">
      <c r="D2506" s="31" t="s">
        <v>166</v>
      </c>
      <c r="E2506" s="43" t="str">
        <f t="shared" ref="E2506:E2569" si="167">IF(K2506&lt;=0,"",K2506*E$2)</f>
        <v/>
      </c>
      <c r="F2506" s="33" t="str">
        <f t="shared" si="166"/>
        <v/>
      </c>
      <c r="G2506" s="43"/>
      <c r="H2506" s="45" t="s">
        <v>4090</v>
      </c>
      <c r="J2506" s="114" t="s">
        <v>159</v>
      </c>
      <c r="K2506" s="43"/>
      <c r="L2506" s="43"/>
      <c r="M2506" s="140"/>
      <c r="O2506" s="113"/>
      <c r="Q2506" s="42"/>
      <c r="R2506" s="42"/>
      <c r="S2506" s="42"/>
      <c r="T2506" s="42"/>
      <c r="U2506" s="42"/>
      <c r="V2506" s="42"/>
      <c r="W2506" s="42"/>
      <c r="X2506" s="42"/>
      <c r="Y2506" s="42"/>
      <c r="Z2506" s="42"/>
      <c r="AA2506" s="42"/>
      <c r="AB2506" s="42"/>
      <c r="AC2506" s="42"/>
      <c r="AD2506" s="42"/>
      <c r="AE2506" s="42"/>
      <c r="AF2506" s="42"/>
      <c r="AG2506" s="42"/>
      <c r="AH2506" s="42"/>
      <c r="AI2506" s="42"/>
      <c r="AJ2506" s="42"/>
      <c r="AK2506" s="42"/>
      <c r="AL2506" s="42"/>
      <c r="AM2506" s="42"/>
      <c r="AN2506" s="42"/>
      <c r="AO2506" s="42"/>
      <c r="AP2506" s="42"/>
      <c r="AQ2506" s="42"/>
      <c r="AR2506" s="42"/>
      <c r="AS2506" s="42"/>
      <c r="AT2506" s="42"/>
      <c r="AU2506" s="42"/>
      <c r="AV2506" s="42"/>
      <c r="AW2506" s="42"/>
      <c r="AX2506" s="42"/>
      <c r="AY2506" s="42"/>
      <c r="AZ2506" s="42"/>
      <c r="BA2506" s="42"/>
    </row>
    <row r="2507" spans="1:53" s="42" customFormat="1" x14ac:dyDescent="0.25">
      <c r="A2507" s="23"/>
      <c r="B2507" s="50"/>
      <c r="C2507" s="115"/>
      <c r="D2507" s="31" t="s">
        <v>617</v>
      </c>
      <c r="E2507" s="43" t="str">
        <f t="shared" si="167"/>
        <v/>
      </c>
      <c r="F2507" s="33" t="str">
        <f t="shared" si="166"/>
        <v/>
      </c>
      <c r="G2507" s="43"/>
      <c r="H2507" s="58" t="s">
        <v>3668</v>
      </c>
      <c r="I2507" s="41"/>
      <c r="J2507" s="40" t="s">
        <v>159</v>
      </c>
      <c r="K2507" s="43"/>
      <c r="L2507" s="43"/>
      <c r="M2507" s="140"/>
      <c r="N2507" s="113"/>
      <c r="O2507" s="113"/>
    </row>
    <row r="2508" spans="1:53" s="42" customFormat="1" x14ac:dyDescent="0.25">
      <c r="A2508" s="23"/>
      <c r="B2508" s="37" t="s">
        <v>4091</v>
      </c>
      <c r="C2508" s="115"/>
      <c r="D2508" s="31" t="s">
        <v>168</v>
      </c>
      <c r="E2508" s="43" t="str">
        <f t="shared" si="167"/>
        <v/>
      </c>
      <c r="F2508" s="33" t="str">
        <f t="shared" si="166"/>
        <v/>
      </c>
      <c r="G2508" s="43"/>
      <c r="H2508" s="63" t="s">
        <v>169</v>
      </c>
      <c r="I2508" s="41"/>
      <c r="J2508" s="40" t="s">
        <v>159</v>
      </c>
      <c r="K2508" s="43"/>
      <c r="L2508" s="43"/>
      <c r="M2508" s="140"/>
      <c r="N2508" s="113"/>
      <c r="O2508" s="113"/>
      <c r="Q2508" s="24"/>
      <c r="R2508" s="24"/>
      <c r="S2508" s="24"/>
      <c r="T2508" s="24"/>
      <c r="U2508" s="24"/>
      <c r="V2508" s="24"/>
      <c r="W2508" s="24"/>
      <c r="X2508" s="24"/>
      <c r="Y2508" s="24"/>
      <c r="Z2508" s="24"/>
      <c r="AA2508" s="24"/>
      <c r="AB2508" s="24"/>
      <c r="AC2508" s="24"/>
      <c r="AD2508" s="24"/>
      <c r="AE2508" s="24"/>
      <c r="AF2508" s="24"/>
      <c r="AG2508" s="24"/>
      <c r="AH2508" s="24"/>
      <c r="AI2508" s="24"/>
      <c r="AJ2508" s="24"/>
      <c r="AK2508" s="24"/>
      <c r="AL2508" s="24"/>
      <c r="AM2508" s="24"/>
      <c r="AN2508" s="24"/>
      <c r="AO2508" s="24"/>
      <c r="AP2508" s="24"/>
      <c r="AQ2508" s="24"/>
      <c r="AR2508" s="24"/>
      <c r="AS2508" s="24"/>
      <c r="AT2508" s="24"/>
      <c r="AU2508" s="24"/>
      <c r="AV2508" s="24"/>
      <c r="AW2508" s="24"/>
      <c r="AX2508" s="24"/>
      <c r="AY2508" s="24"/>
      <c r="AZ2508" s="24"/>
      <c r="BA2508" s="24"/>
    </row>
    <row r="2509" spans="1:53" x14ac:dyDescent="0.25">
      <c r="B2509" s="38"/>
      <c r="D2509" s="31"/>
      <c r="E2509" s="43" t="str">
        <f t="shared" si="167"/>
        <v/>
      </c>
      <c r="F2509" s="33" t="str">
        <f t="shared" si="166"/>
        <v/>
      </c>
      <c r="G2509" s="43"/>
      <c r="H2509" s="55" t="s">
        <v>241</v>
      </c>
      <c r="I2509" s="35" t="s">
        <v>242</v>
      </c>
      <c r="J2509" s="114" t="s">
        <v>159</v>
      </c>
      <c r="K2509" s="43"/>
      <c r="L2509" s="43"/>
      <c r="M2509" s="140"/>
      <c r="O2509" s="113"/>
    </row>
    <row r="2510" spans="1:53" ht="15.75" thickBot="1" x14ac:dyDescent="0.3">
      <c r="A2510" s="23" t="s">
        <v>73</v>
      </c>
      <c r="B2510" s="59"/>
      <c r="D2510" s="31" t="s">
        <v>243</v>
      </c>
      <c r="E2510" s="43" t="str">
        <f t="shared" si="167"/>
        <v/>
      </c>
      <c r="F2510" s="33" t="str">
        <f t="shared" si="166"/>
        <v/>
      </c>
      <c r="G2510" s="43"/>
      <c r="H2510" s="55" t="s">
        <v>244</v>
      </c>
      <c r="I2510" s="35" t="s">
        <v>245</v>
      </c>
      <c r="J2510" s="114" t="s">
        <v>159</v>
      </c>
      <c r="K2510" s="43"/>
      <c r="L2510" s="43"/>
      <c r="M2510" s="140"/>
      <c r="O2510" s="113"/>
    </row>
    <row r="2511" spans="1:53" ht="17.100000000000001" customHeight="1" x14ac:dyDescent="0.25">
      <c r="A2511" s="29" t="s">
        <v>4092</v>
      </c>
      <c r="B2511" s="28" t="s">
        <v>4093</v>
      </c>
      <c r="C2511" s="1">
        <v>344</v>
      </c>
      <c r="D2511" s="48" t="s">
        <v>172</v>
      </c>
      <c r="E2511" s="43">
        <f t="shared" si="167"/>
        <v>322</v>
      </c>
      <c r="F2511" s="33">
        <f t="shared" si="166"/>
        <v>230</v>
      </c>
      <c r="G2511" s="43"/>
      <c r="H2511" s="33">
        <v>285</v>
      </c>
      <c r="I2511" s="35">
        <v>0.3</v>
      </c>
      <c r="J2511" s="33">
        <v>345</v>
      </c>
      <c r="K2511" s="43">
        <f t="shared" ref="K2511:K2540" si="168">H2511/1.24</f>
        <v>230</v>
      </c>
      <c r="L2511" s="43"/>
      <c r="M2511" s="140"/>
      <c r="O2511" s="113"/>
    </row>
    <row r="2512" spans="1:53" ht="17.100000000000001" customHeight="1" x14ac:dyDescent="0.25">
      <c r="A2512" s="29" t="s">
        <v>4094</v>
      </c>
      <c r="B2512" s="28" t="s">
        <v>4095</v>
      </c>
      <c r="C2512" s="1">
        <v>420</v>
      </c>
      <c r="D2512" s="48" t="s">
        <v>172</v>
      </c>
      <c r="E2512" s="43">
        <f t="shared" si="167"/>
        <v>393</v>
      </c>
      <c r="F2512" s="33">
        <f t="shared" si="166"/>
        <v>281</v>
      </c>
      <c r="G2512" s="43"/>
      <c r="H2512" s="33">
        <v>348</v>
      </c>
      <c r="I2512" s="35">
        <v>0.38300000000000001</v>
      </c>
      <c r="J2512" s="33">
        <v>421</v>
      </c>
      <c r="K2512" s="43">
        <f t="shared" si="168"/>
        <v>281</v>
      </c>
      <c r="L2512" s="43"/>
      <c r="M2512" s="140"/>
      <c r="O2512" s="113"/>
    </row>
    <row r="2513" spans="1:15" ht="17.100000000000001" customHeight="1" x14ac:dyDescent="0.25">
      <c r="A2513" s="29" t="s">
        <v>4096</v>
      </c>
      <c r="B2513" s="28" t="s">
        <v>4097</v>
      </c>
      <c r="C2513" s="1">
        <v>512</v>
      </c>
      <c r="D2513" s="48" t="s">
        <v>172</v>
      </c>
      <c r="E2513" s="43">
        <f t="shared" si="167"/>
        <v>479</v>
      </c>
      <c r="F2513" s="33">
        <f t="shared" si="166"/>
        <v>342</v>
      </c>
      <c r="G2513" s="43"/>
      <c r="H2513" s="33">
        <v>424</v>
      </c>
      <c r="I2513" s="35">
        <v>0.46500000000000002</v>
      </c>
      <c r="J2513" s="33">
        <v>513</v>
      </c>
      <c r="K2513" s="43">
        <f t="shared" si="168"/>
        <v>342</v>
      </c>
      <c r="L2513" s="43"/>
      <c r="M2513" s="140"/>
      <c r="O2513" s="113"/>
    </row>
    <row r="2514" spans="1:15" ht="17.100000000000001" customHeight="1" x14ac:dyDescent="0.25">
      <c r="A2514" s="29" t="s">
        <v>4098</v>
      </c>
      <c r="B2514" s="28" t="s">
        <v>4099</v>
      </c>
      <c r="C2514" s="1">
        <v>410</v>
      </c>
      <c r="D2514" s="48" t="s">
        <v>172</v>
      </c>
      <c r="E2514" s="43">
        <f t="shared" si="167"/>
        <v>382</v>
      </c>
      <c r="F2514" s="33">
        <f t="shared" si="166"/>
        <v>273</v>
      </c>
      <c r="G2514" s="43"/>
      <c r="H2514" s="33">
        <v>339</v>
      </c>
      <c r="I2514" s="35">
        <v>0.31</v>
      </c>
      <c r="J2514" s="33">
        <v>410</v>
      </c>
      <c r="K2514" s="43">
        <f t="shared" si="168"/>
        <v>273</v>
      </c>
      <c r="L2514" s="43"/>
      <c r="M2514" s="140"/>
      <c r="O2514" s="113"/>
    </row>
    <row r="2515" spans="1:15" ht="17.100000000000001" customHeight="1" x14ac:dyDescent="0.25">
      <c r="A2515" s="29" t="s">
        <v>4100</v>
      </c>
      <c r="B2515" s="28" t="s">
        <v>4101</v>
      </c>
      <c r="C2515" s="1">
        <v>460</v>
      </c>
      <c r="D2515" s="48" t="s">
        <v>172</v>
      </c>
      <c r="E2515" s="43">
        <f t="shared" si="167"/>
        <v>430</v>
      </c>
      <c r="F2515" s="33">
        <f t="shared" si="166"/>
        <v>307</v>
      </c>
      <c r="G2515" s="43"/>
      <c r="H2515" s="33">
        <v>381</v>
      </c>
      <c r="I2515" s="35">
        <v>0.43</v>
      </c>
      <c r="J2515" s="33">
        <v>461</v>
      </c>
      <c r="K2515" s="43">
        <f t="shared" si="168"/>
        <v>307</v>
      </c>
      <c r="L2515" s="43"/>
      <c r="M2515" s="140"/>
      <c r="O2515" s="113"/>
    </row>
    <row r="2516" spans="1:15" ht="17.100000000000001" customHeight="1" x14ac:dyDescent="0.25">
      <c r="A2516" s="29" t="s">
        <v>4102</v>
      </c>
      <c r="B2516" s="28" t="s">
        <v>4103</v>
      </c>
      <c r="C2516" s="1">
        <v>1043</v>
      </c>
      <c r="D2516" s="48" t="s">
        <v>172</v>
      </c>
      <c r="E2516" s="43">
        <f t="shared" si="167"/>
        <v>974</v>
      </c>
      <c r="F2516" s="33">
        <f t="shared" si="166"/>
        <v>696</v>
      </c>
      <c r="G2516" s="43"/>
      <c r="H2516" s="33">
        <v>863</v>
      </c>
      <c r="I2516" s="35">
        <v>0.83</v>
      </c>
      <c r="J2516" s="33">
        <v>1044</v>
      </c>
      <c r="K2516" s="43">
        <f t="shared" si="168"/>
        <v>696</v>
      </c>
      <c r="L2516" s="43"/>
      <c r="M2516" s="140"/>
      <c r="O2516" s="113"/>
    </row>
    <row r="2517" spans="1:15" ht="17.100000000000001" customHeight="1" x14ac:dyDescent="0.25">
      <c r="A2517" s="29" t="s">
        <v>4104</v>
      </c>
      <c r="B2517" s="28" t="s">
        <v>4105</v>
      </c>
      <c r="C2517" s="1">
        <v>1307</v>
      </c>
      <c r="D2517" s="48" t="s">
        <v>172</v>
      </c>
      <c r="E2517" s="43">
        <f t="shared" si="167"/>
        <v>1221</v>
      </c>
      <c r="F2517" s="33">
        <f t="shared" si="166"/>
        <v>872</v>
      </c>
      <c r="G2517" s="43"/>
      <c r="H2517" s="33">
        <v>1081</v>
      </c>
      <c r="I2517" s="35">
        <v>0.65</v>
      </c>
      <c r="J2517" s="33">
        <v>1308</v>
      </c>
      <c r="K2517" s="43">
        <f t="shared" si="168"/>
        <v>872</v>
      </c>
      <c r="L2517" s="43"/>
      <c r="M2517" s="140"/>
      <c r="O2517" s="113"/>
    </row>
    <row r="2518" spans="1:15" ht="17.100000000000001" customHeight="1" x14ac:dyDescent="0.25">
      <c r="A2518" s="29" t="s">
        <v>4106</v>
      </c>
      <c r="B2518" s="28" t="s">
        <v>4107</v>
      </c>
      <c r="C2518" s="1">
        <v>644</v>
      </c>
      <c r="D2518" s="48" t="s">
        <v>172</v>
      </c>
      <c r="E2518" s="43">
        <f t="shared" si="167"/>
        <v>602</v>
      </c>
      <c r="F2518" s="33">
        <f t="shared" si="166"/>
        <v>430</v>
      </c>
      <c r="G2518" s="43"/>
      <c r="H2518" s="33">
        <v>533</v>
      </c>
      <c r="I2518" s="35">
        <v>0.53</v>
      </c>
      <c r="J2518" s="33">
        <v>645</v>
      </c>
      <c r="K2518" s="43">
        <f t="shared" si="168"/>
        <v>430</v>
      </c>
      <c r="L2518" s="43"/>
      <c r="M2518" s="140"/>
      <c r="O2518" s="113"/>
    </row>
    <row r="2519" spans="1:15" ht="17.100000000000001" customHeight="1" x14ac:dyDescent="0.25">
      <c r="A2519" s="29" t="s">
        <v>4108</v>
      </c>
      <c r="B2519" s="28" t="s">
        <v>4109</v>
      </c>
      <c r="C2519" s="1">
        <v>1427</v>
      </c>
      <c r="D2519" s="48" t="s">
        <v>172</v>
      </c>
      <c r="E2519" s="43">
        <f t="shared" si="167"/>
        <v>1333</v>
      </c>
      <c r="F2519" s="33">
        <f t="shared" si="166"/>
        <v>952</v>
      </c>
      <c r="G2519" s="43"/>
      <c r="H2519" s="33">
        <v>1180</v>
      </c>
      <c r="I2519" s="35">
        <v>1.3069999999999999</v>
      </c>
      <c r="J2519" s="33">
        <v>1427</v>
      </c>
      <c r="K2519" s="43">
        <f t="shared" si="168"/>
        <v>952</v>
      </c>
      <c r="L2519" s="43"/>
      <c r="M2519" s="140"/>
      <c r="O2519" s="113"/>
    </row>
    <row r="2520" spans="1:15" ht="17.100000000000001" customHeight="1" x14ac:dyDescent="0.25">
      <c r="A2520" s="29" t="s">
        <v>4110</v>
      </c>
      <c r="B2520" s="28" t="s">
        <v>4111</v>
      </c>
      <c r="C2520" s="1">
        <v>897</v>
      </c>
      <c r="D2520" s="48" t="s">
        <v>172</v>
      </c>
      <c r="E2520" s="43">
        <f t="shared" si="167"/>
        <v>837</v>
      </c>
      <c r="F2520" s="33">
        <f t="shared" si="166"/>
        <v>598</v>
      </c>
      <c r="G2520" s="43"/>
      <c r="H2520" s="33">
        <v>742</v>
      </c>
      <c r="I2520" s="35">
        <v>0.79</v>
      </c>
      <c r="J2520" s="33">
        <v>898</v>
      </c>
      <c r="K2520" s="43">
        <f t="shared" si="168"/>
        <v>598</v>
      </c>
      <c r="L2520" s="43"/>
      <c r="M2520" s="140"/>
      <c r="O2520" s="113"/>
    </row>
    <row r="2521" spans="1:15" ht="17.100000000000001" customHeight="1" x14ac:dyDescent="0.25">
      <c r="A2521" s="29" t="s">
        <v>4112</v>
      </c>
      <c r="B2521" s="28" t="s">
        <v>4113</v>
      </c>
      <c r="C2521" s="1">
        <v>1382</v>
      </c>
      <c r="D2521" s="48" t="s">
        <v>172</v>
      </c>
      <c r="E2521" s="43">
        <f t="shared" si="167"/>
        <v>1291</v>
      </c>
      <c r="F2521" s="33">
        <f t="shared" si="166"/>
        <v>922</v>
      </c>
      <c r="G2521" s="43"/>
      <c r="H2521" s="33">
        <v>1143</v>
      </c>
      <c r="I2521" s="35">
        <v>1.2609999999999999</v>
      </c>
      <c r="J2521" s="33">
        <v>1383</v>
      </c>
      <c r="K2521" s="43">
        <f t="shared" si="168"/>
        <v>922</v>
      </c>
      <c r="L2521" s="43"/>
      <c r="M2521" s="140"/>
      <c r="O2521" s="113"/>
    </row>
    <row r="2522" spans="1:15" ht="17.100000000000001" customHeight="1" x14ac:dyDescent="0.25">
      <c r="A2522" s="29" t="s">
        <v>4114</v>
      </c>
      <c r="B2522" s="28" t="s">
        <v>4115</v>
      </c>
      <c r="C2522" s="1">
        <v>2052</v>
      </c>
      <c r="D2522" s="48" t="s">
        <v>172</v>
      </c>
      <c r="E2522" s="43">
        <f t="shared" si="167"/>
        <v>1917</v>
      </c>
      <c r="F2522" s="33">
        <f t="shared" si="166"/>
        <v>1369</v>
      </c>
      <c r="G2522" s="43"/>
      <c r="H2522" s="33">
        <v>1697</v>
      </c>
      <c r="I2522" s="35">
        <v>1.85</v>
      </c>
      <c r="J2522" s="33">
        <v>2053</v>
      </c>
      <c r="K2522" s="43">
        <f t="shared" si="168"/>
        <v>1369</v>
      </c>
      <c r="L2522" s="43"/>
      <c r="M2522" s="140"/>
      <c r="O2522" s="113"/>
    </row>
    <row r="2523" spans="1:15" ht="17.100000000000001" customHeight="1" x14ac:dyDescent="0.25">
      <c r="A2523" s="29" t="s">
        <v>4116</v>
      </c>
      <c r="B2523" s="28" t="s">
        <v>4117</v>
      </c>
      <c r="C2523" s="1">
        <v>3471</v>
      </c>
      <c r="D2523" s="48" t="s">
        <v>172</v>
      </c>
      <c r="E2523" s="43">
        <f t="shared" si="167"/>
        <v>3241</v>
      </c>
      <c r="F2523" s="33">
        <f t="shared" si="166"/>
        <v>2315</v>
      </c>
      <c r="G2523" s="43"/>
      <c r="H2523" s="33">
        <v>2870</v>
      </c>
      <c r="I2523" s="35">
        <v>2.54</v>
      </c>
      <c r="J2523" s="33">
        <v>3472</v>
      </c>
      <c r="K2523" s="43">
        <f t="shared" si="168"/>
        <v>2315</v>
      </c>
      <c r="L2523" s="43"/>
      <c r="M2523" s="140"/>
      <c r="O2523" s="113"/>
    </row>
    <row r="2524" spans="1:15" ht="17.100000000000001" customHeight="1" x14ac:dyDescent="0.25">
      <c r="A2524" s="29" t="s">
        <v>4118</v>
      </c>
      <c r="B2524" s="28" t="s">
        <v>4119</v>
      </c>
      <c r="C2524" s="1">
        <v>2350</v>
      </c>
      <c r="D2524" s="48" t="s">
        <v>172</v>
      </c>
      <c r="E2524" s="43">
        <f t="shared" si="167"/>
        <v>2194</v>
      </c>
      <c r="F2524" s="33">
        <f t="shared" si="166"/>
        <v>1567</v>
      </c>
      <c r="G2524" s="43"/>
      <c r="H2524" s="33">
        <v>1943</v>
      </c>
      <c r="I2524" s="35">
        <v>2.25</v>
      </c>
      <c r="J2524" s="33">
        <v>2350</v>
      </c>
      <c r="K2524" s="43">
        <f t="shared" si="168"/>
        <v>1567</v>
      </c>
      <c r="L2524" s="43"/>
      <c r="M2524" s="140"/>
      <c r="O2524" s="113"/>
    </row>
    <row r="2525" spans="1:15" ht="17.100000000000001" customHeight="1" x14ac:dyDescent="0.25">
      <c r="A2525" s="29" t="s">
        <v>4120</v>
      </c>
      <c r="B2525" s="28" t="s">
        <v>4121</v>
      </c>
      <c r="C2525" s="1">
        <v>3689</v>
      </c>
      <c r="D2525" s="48" t="s">
        <v>172</v>
      </c>
      <c r="E2525" s="43">
        <f t="shared" si="167"/>
        <v>3444</v>
      </c>
      <c r="F2525" s="33">
        <f t="shared" si="166"/>
        <v>2460</v>
      </c>
      <c r="G2525" s="43"/>
      <c r="H2525" s="33">
        <v>3050</v>
      </c>
      <c r="I2525" s="35">
        <v>3.32</v>
      </c>
      <c r="J2525" s="33">
        <v>3690</v>
      </c>
      <c r="K2525" s="43">
        <f t="shared" si="168"/>
        <v>2460</v>
      </c>
      <c r="L2525" s="43"/>
      <c r="M2525" s="140"/>
      <c r="O2525" s="113"/>
    </row>
    <row r="2526" spans="1:15" ht="17.100000000000001" customHeight="1" x14ac:dyDescent="0.25">
      <c r="A2526" s="29" t="s">
        <v>4122</v>
      </c>
      <c r="B2526" s="28" t="s">
        <v>4123</v>
      </c>
      <c r="C2526" s="1">
        <v>5518</v>
      </c>
      <c r="D2526" s="48" t="s">
        <v>172</v>
      </c>
      <c r="E2526" s="43">
        <f t="shared" si="167"/>
        <v>5151</v>
      </c>
      <c r="F2526" s="33">
        <f t="shared" si="166"/>
        <v>3679</v>
      </c>
      <c r="G2526" s="43"/>
      <c r="H2526" s="33">
        <v>4562</v>
      </c>
      <c r="I2526" s="35">
        <v>5.13</v>
      </c>
      <c r="J2526" s="33">
        <v>5519</v>
      </c>
      <c r="K2526" s="43">
        <f t="shared" si="168"/>
        <v>3679</v>
      </c>
      <c r="L2526" s="43"/>
      <c r="M2526" s="140"/>
      <c r="O2526" s="113"/>
    </row>
    <row r="2527" spans="1:15" ht="17.100000000000001" customHeight="1" x14ac:dyDescent="0.25">
      <c r="A2527" s="29" t="s">
        <v>4124</v>
      </c>
      <c r="B2527" s="28" t="s">
        <v>4125</v>
      </c>
      <c r="C2527" s="1">
        <v>166</v>
      </c>
      <c r="D2527" s="48" t="s">
        <v>172</v>
      </c>
      <c r="E2527" s="43">
        <f t="shared" si="167"/>
        <v>155</v>
      </c>
      <c r="F2527" s="33">
        <f t="shared" si="166"/>
        <v>111</v>
      </c>
      <c r="G2527" s="43"/>
      <c r="H2527" s="33">
        <v>138</v>
      </c>
      <c r="I2527" s="35">
        <v>0.14000000000000001</v>
      </c>
      <c r="J2527" s="33">
        <v>167</v>
      </c>
      <c r="K2527" s="43">
        <f t="shared" si="168"/>
        <v>111</v>
      </c>
      <c r="L2527" s="43"/>
      <c r="M2527" s="140"/>
      <c r="O2527" s="113"/>
    </row>
    <row r="2528" spans="1:15" ht="17.100000000000001" customHeight="1" x14ac:dyDescent="0.25">
      <c r="A2528" s="29" t="s">
        <v>4126</v>
      </c>
      <c r="B2528" s="28" t="s">
        <v>4127</v>
      </c>
      <c r="C2528" s="1">
        <v>1918</v>
      </c>
      <c r="D2528" s="48" t="s">
        <v>172</v>
      </c>
      <c r="E2528" s="43">
        <f t="shared" si="167"/>
        <v>1791</v>
      </c>
      <c r="F2528" s="33">
        <f t="shared" si="166"/>
        <v>1279</v>
      </c>
      <c r="G2528" s="43"/>
      <c r="H2528" s="33">
        <v>1586</v>
      </c>
      <c r="I2528" s="35">
        <v>1.68</v>
      </c>
      <c r="J2528" s="33">
        <v>1919</v>
      </c>
      <c r="K2528" s="43">
        <f t="shared" si="168"/>
        <v>1279</v>
      </c>
      <c r="L2528" s="43"/>
      <c r="M2528" s="140"/>
      <c r="O2528" s="113"/>
    </row>
    <row r="2529" spans="1:15" ht="17.100000000000001" customHeight="1" x14ac:dyDescent="0.25">
      <c r="A2529" s="29" t="s">
        <v>4128</v>
      </c>
      <c r="B2529" s="28" t="s">
        <v>4129</v>
      </c>
      <c r="C2529" s="1">
        <v>884</v>
      </c>
      <c r="D2529" s="48" t="s">
        <v>172</v>
      </c>
      <c r="E2529" s="43">
        <f t="shared" si="167"/>
        <v>826</v>
      </c>
      <c r="F2529" s="33">
        <f t="shared" si="166"/>
        <v>590</v>
      </c>
      <c r="G2529" s="43"/>
      <c r="H2529" s="33">
        <v>731</v>
      </c>
      <c r="I2529" s="35">
        <v>0.78600000000000003</v>
      </c>
      <c r="J2529" s="33">
        <v>884</v>
      </c>
      <c r="K2529" s="43">
        <f t="shared" si="168"/>
        <v>590</v>
      </c>
      <c r="L2529" s="43"/>
      <c r="M2529" s="140"/>
      <c r="O2529" s="113"/>
    </row>
    <row r="2530" spans="1:15" ht="17.100000000000001" customHeight="1" x14ac:dyDescent="0.25">
      <c r="A2530" s="29" t="s">
        <v>4130</v>
      </c>
      <c r="B2530" s="28" t="s">
        <v>4131</v>
      </c>
      <c r="C2530" s="1">
        <v>2145</v>
      </c>
      <c r="D2530" s="48" t="s">
        <v>172</v>
      </c>
      <c r="E2530" s="43">
        <f t="shared" si="167"/>
        <v>2003</v>
      </c>
      <c r="F2530" s="33">
        <f t="shared" si="166"/>
        <v>1431</v>
      </c>
      <c r="G2530" s="43"/>
      <c r="H2530" s="33">
        <v>1774</v>
      </c>
      <c r="I2530" s="35">
        <v>1.85</v>
      </c>
      <c r="J2530" s="33">
        <v>2146</v>
      </c>
      <c r="K2530" s="43">
        <f t="shared" si="168"/>
        <v>1431</v>
      </c>
      <c r="L2530" s="43"/>
      <c r="M2530" s="140"/>
      <c r="O2530" s="113"/>
    </row>
    <row r="2531" spans="1:15" ht="17.100000000000001" customHeight="1" x14ac:dyDescent="0.25">
      <c r="A2531" s="29" t="s">
        <v>4132</v>
      </c>
      <c r="B2531" s="28" t="s">
        <v>4133</v>
      </c>
      <c r="C2531" s="1">
        <v>221</v>
      </c>
      <c r="D2531" s="48" t="s">
        <v>172</v>
      </c>
      <c r="E2531" s="43">
        <f t="shared" si="167"/>
        <v>207</v>
      </c>
      <c r="F2531" s="33">
        <f t="shared" si="166"/>
        <v>148</v>
      </c>
      <c r="G2531" s="43"/>
      <c r="H2531" s="33">
        <v>183</v>
      </c>
      <c r="I2531" s="35">
        <v>0.18</v>
      </c>
      <c r="J2531" s="33">
        <v>221</v>
      </c>
      <c r="K2531" s="43">
        <f t="shared" si="168"/>
        <v>148</v>
      </c>
      <c r="L2531" s="43"/>
      <c r="M2531" s="140"/>
      <c r="O2531" s="113"/>
    </row>
    <row r="2532" spans="1:15" ht="17.100000000000001" customHeight="1" x14ac:dyDescent="0.25">
      <c r="A2532" s="29" t="s">
        <v>4134</v>
      </c>
      <c r="B2532" s="28" t="s">
        <v>4135</v>
      </c>
      <c r="C2532" s="1">
        <v>531</v>
      </c>
      <c r="D2532" s="48" t="s">
        <v>172</v>
      </c>
      <c r="E2532" s="43">
        <f t="shared" si="167"/>
        <v>496</v>
      </c>
      <c r="F2532" s="33">
        <f t="shared" si="166"/>
        <v>354</v>
      </c>
      <c r="G2532" s="43"/>
      <c r="H2532" s="33">
        <v>439</v>
      </c>
      <c r="I2532" s="35">
        <v>0.5</v>
      </c>
      <c r="J2532" s="33">
        <v>531</v>
      </c>
      <c r="K2532" s="43">
        <f t="shared" si="168"/>
        <v>354</v>
      </c>
      <c r="L2532" s="43"/>
      <c r="M2532" s="140"/>
      <c r="O2532" s="113"/>
    </row>
    <row r="2533" spans="1:15" ht="17.100000000000001" customHeight="1" x14ac:dyDescent="0.25">
      <c r="A2533" s="29" t="s">
        <v>4136</v>
      </c>
      <c r="B2533" s="28" t="s">
        <v>4137</v>
      </c>
      <c r="C2533" s="1">
        <v>1135</v>
      </c>
      <c r="D2533" s="48" t="s">
        <v>172</v>
      </c>
      <c r="E2533" s="43">
        <f t="shared" si="167"/>
        <v>1060</v>
      </c>
      <c r="F2533" s="33">
        <f t="shared" si="166"/>
        <v>757</v>
      </c>
      <c r="G2533" s="43"/>
      <c r="H2533" s="33">
        <v>939</v>
      </c>
      <c r="I2533" s="35">
        <v>0.84</v>
      </c>
      <c r="J2533" s="33">
        <v>1136</v>
      </c>
      <c r="K2533" s="43">
        <f t="shared" si="168"/>
        <v>757</v>
      </c>
      <c r="L2533" s="43"/>
      <c r="M2533" s="140"/>
      <c r="O2533" s="113"/>
    </row>
    <row r="2534" spans="1:15" ht="17.100000000000001" customHeight="1" x14ac:dyDescent="0.25">
      <c r="A2534" s="29" t="s">
        <v>4138</v>
      </c>
      <c r="B2534" s="28" t="s">
        <v>4139</v>
      </c>
      <c r="C2534" s="1">
        <v>1947</v>
      </c>
      <c r="D2534" s="48" t="s">
        <v>172</v>
      </c>
      <c r="E2534" s="43">
        <f t="shared" si="167"/>
        <v>1817</v>
      </c>
      <c r="F2534" s="33">
        <f t="shared" si="166"/>
        <v>1298</v>
      </c>
      <c r="G2534" s="43"/>
      <c r="H2534" s="33">
        <v>1610</v>
      </c>
      <c r="I2534" s="35">
        <v>1.68</v>
      </c>
      <c r="J2534" s="33">
        <v>1948</v>
      </c>
      <c r="K2534" s="43">
        <f t="shared" si="168"/>
        <v>1298</v>
      </c>
      <c r="L2534" s="43"/>
      <c r="M2534" s="140"/>
      <c r="O2534" s="113"/>
    </row>
    <row r="2535" spans="1:15" ht="17.100000000000001" customHeight="1" x14ac:dyDescent="0.25">
      <c r="A2535" s="29" t="s">
        <v>4140</v>
      </c>
      <c r="B2535" s="28" t="s">
        <v>4141</v>
      </c>
      <c r="C2535" s="1">
        <v>1403</v>
      </c>
      <c r="D2535" s="48" t="s">
        <v>172</v>
      </c>
      <c r="E2535" s="43">
        <f t="shared" si="167"/>
        <v>1309</v>
      </c>
      <c r="F2535" s="33">
        <f t="shared" si="166"/>
        <v>935</v>
      </c>
      <c r="G2535" s="43"/>
      <c r="H2535" s="33">
        <v>1160</v>
      </c>
      <c r="I2535" s="35">
        <v>1.24</v>
      </c>
      <c r="J2535" s="33">
        <v>1403</v>
      </c>
      <c r="K2535" s="43">
        <f t="shared" si="168"/>
        <v>935</v>
      </c>
      <c r="L2535" s="43"/>
      <c r="M2535" s="140"/>
      <c r="O2535" s="113"/>
    </row>
    <row r="2536" spans="1:15" ht="17.100000000000001" customHeight="1" x14ac:dyDescent="0.25">
      <c r="A2536" s="29" t="s">
        <v>4142</v>
      </c>
      <c r="B2536" s="28" t="s">
        <v>4143</v>
      </c>
      <c r="C2536" s="1">
        <v>2754</v>
      </c>
      <c r="D2536" s="48" t="s">
        <v>172</v>
      </c>
      <c r="E2536" s="43">
        <f t="shared" si="167"/>
        <v>2570</v>
      </c>
      <c r="F2536" s="33">
        <f t="shared" si="166"/>
        <v>1836</v>
      </c>
      <c r="G2536" s="43"/>
      <c r="H2536" s="33">
        <v>2277</v>
      </c>
      <c r="I2536" s="35">
        <v>2.34</v>
      </c>
      <c r="J2536" s="33">
        <v>2754</v>
      </c>
      <c r="K2536" s="43">
        <f t="shared" si="168"/>
        <v>1836</v>
      </c>
      <c r="L2536" s="43"/>
      <c r="M2536" s="140"/>
      <c r="O2536" s="113"/>
    </row>
    <row r="2537" spans="1:15" ht="17.100000000000001" customHeight="1" x14ac:dyDescent="0.25">
      <c r="A2537" s="29" t="s">
        <v>4144</v>
      </c>
      <c r="B2537" s="28" t="s">
        <v>4145</v>
      </c>
      <c r="C2537" s="1">
        <v>4545</v>
      </c>
      <c r="D2537" s="48" t="s">
        <v>172</v>
      </c>
      <c r="E2537" s="43">
        <f t="shared" si="167"/>
        <v>4243</v>
      </c>
      <c r="F2537" s="33">
        <f t="shared" si="166"/>
        <v>3031</v>
      </c>
      <c r="G2537" s="43"/>
      <c r="H2537" s="33">
        <v>3758</v>
      </c>
      <c r="I2537" s="35">
        <v>3.78</v>
      </c>
      <c r="J2537" s="33">
        <v>4546</v>
      </c>
      <c r="K2537" s="43">
        <f t="shared" si="168"/>
        <v>3031</v>
      </c>
      <c r="L2537" s="43"/>
      <c r="M2537" s="140"/>
      <c r="O2537" s="113"/>
    </row>
    <row r="2538" spans="1:15" ht="17.100000000000001" customHeight="1" x14ac:dyDescent="0.25">
      <c r="A2538" s="29" t="s">
        <v>4146</v>
      </c>
      <c r="B2538" s="28" t="s">
        <v>4147</v>
      </c>
      <c r="C2538" s="1">
        <v>6404</v>
      </c>
      <c r="D2538" s="48" t="s">
        <v>172</v>
      </c>
      <c r="E2538" s="43">
        <f t="shared" si="167"/>
        <v>5977</v>
      </c>
      <c r="F2538" s="33">
        <f t="shared" si="166"/>
        <v>4269</v>
      </c>
      <c r="G2538" s="43"/>
      <c r="H2538" s="33">
        <v>5294</v>
      </c>
      <c r="I2538" s="35">
        <v>5.3</v>
      </c>
      <c r="J2538" s="33">
        <v>6404</v>
      </c>
      <c r="K2538" s="43">
        <f t="shared" si="168"/>
        <v>4269</v>
      </c>
      <c r="L2538" s="43"/>
      <c r="M2538" s="140"/>
      <c r="O2538" s="113"/>
    </row>
    <row r="2539" spans="1:15" ht="17.100000000000001" customHeight="1" x14ac:dyDescent="0.25">
      <c r="A2539" s="29" t="s">
        <v>4148</v>
      </c>
      <c r="B2539" s="28" t="s">
        <v>4149</v>
      </c>
      <c r="C2539" s="1">
        <v>6592</v>
      </c>
      <c r="D2539" s="48" t="s">
        <v>172</v>
      </c>
      <c r="E2539" s="43">
        <f t="shared" si="167"/>
        <v>6153</v>
      </c>
      <c r="F2539" s="33">
        <f t="shared" si="166"/>
        <v>4395</v>
      </c>
      <c r="G2539" s="43"/>
      <c r="H2539" s="33">
        <v>5450</v>
      </c>
      <c r="I2539" s="35">
        <v>4.5</v>
      </c>
      <c r="J2539" s="33">
        <v>6593</v>
      </c>
      <c r="K2539" s="43">
        <f t="shared" si="168"/>
        <v>4395</v>
      </c>
      <c r="L2539" s="43"/>
      <c r="M2539" s="140"/>
      <c r="O2539" s="113"/>
    </row>
    <row r="2540" spans="1:15" ht="17.100000000000001" customHeight="1" x14ac:dyDescent="0.25">
      <c r="A2540" s="29" t="s">
        <v>4150</v>
      </c>
      <c r="B2540" s="28" t="s">
        <v>4151</v>
      </c>
      <c r="C2540" s="1">
        <v>7103</v>
      </c>
      <c r="D2540" s="48" t="s">
        <v>172</v>
      </c>
      <c r="E2540" s="43">
        <f t="shared" si="167"/>
        <v>6629</v>
      </c>
      <c r="F2540" s="33">
        <f t="shared" si="166"/>
        <v>4735</v>
      </c>
      <c r="G2540" s="43"/>
      <c r="H2540" s="33">
        <v>5872</v>
      </c>
      <c r="I2540" s="35">
        <v>6.6669999999999998</v>
      </c>
      <c r="J2540" s="33">
        <v>7103</v>
      </c>
      <c r="K2540" s="43">
        <f t="shared" si="168"/>
        <v>4735</v>
      </c>
      <c r="L2540" s="43"/>
      <c r="M2540" s="140"/>
      <c r="O2540" s="113"/>
    </row>
    <row r="2541" spans="1:15" x14ac:dyDescent="0.25">
      <c r="E2541" s="43" t="str">
        <f t="shared" si="167"/>
        <v/>
      </c>
      <c r="F2541" s="33" t="str">
        <f t="shared" si="166"/>
        <v/>
      </c>
      <c r="G2541" s="43"/>
      <c r="J2541" s="114" t="s">
        <v>159</v>
      </c>
      <c r="K2541" s="43"/>
      <c r="L2541" s="43"/>
      <c r="M2541" s="140"/>
      <c r="O2541" s="113"/>
    </row>
    <row r="2542" spans="1:15" x14ac:dyDescent="0.25">
      <c r="D2542" s="31" t="s">
        <v>160</v>
      </c>
      <c r="E2542" s="43" t="str">
        <f t="shared" si="167"/>
        <v/>
      </c>
      <c r="F2542" s="33" t="str">
        <f t="shared" si="166"/>
        <v/>
      </c>
      <c r="G2542" s="43"/>
      <c r="H2542" s="62" t="s">
        <v>4152</v>
      </c>
      <c r="J2542" s="114" t="s">
        <v>159</v>
      </c>
      <c r="K2542" s="43"/>
      <c r="L2542" s="43"/>
      <c r="M2542" s="140"/>
      <c r="O2542" s="113"/>
    </row>
    <row r="2543" spans="1:15" x14ac:dyDescent="0.25">
      <c r="D2543" s="31"/>
      <c r="E2543" s="43" t="str">
        <f t="shared" si="167"/>
        <v/>
      </c>
      <c r="F2543" s="33" t="str">
        <f t="shared" si="166"/>
        <v/>
      </c>
      <c r="G2543" s="43"/>
      <c r="H2543" s="58" t="s">
        <v>4153</v>
      </c>
      <c r="J2543" s="114" t="s">
        <v>159</v>
      </c>
      <c r="K2543" s="43"/>
      <c r="L2543" s="43"/>
      <c r="M2543" s="140"/>
      <c r="O2543" s="113"/>
    </row>
    <row r="2544" spans="1:15" x14ac:dyDescent="0.25">
      <c r="D2544" s="31" t="s">
        <v>163</v>
      </c>
      <c r="E2544" s="43" t="str">
        <f t="shared" si="167"/>
        <v/>
      </c>
      <c r="F2544" s="33" t="str">
        <f t="shared" si="166"/>
        <v/>
      </c>
      <c r="G2544" s="43"/>
      <c r="H2544" s="58" t="s">
        <v>4010</v>
      </c>
      <c r="I2544" s="35" t="s">
        <v>3813</v>
      </c>
      <c r="J2544" s="114" t="s">
        <v>159</v>
      </c>
      <c r="K2544" s="43"/>
      <c r="L2544" s="43"/>
      <c r="M2544" s="140"/>
      <c r="O2544" s="113"/>
    </row>
    <row r="2545" spans="1:15" ht="15.75" thickBot="1" x14ac:dyDescent="0.3">
      <c r="D2545" s="31" t="s">
        <v>166</v>
      </c>
      <c r="E2545" s="43" t="str">
        <f t="shared" si="167"/>
        <v/>
      </c>
      <c r="F2545" s="33" t="str">
        <f t="shared" si="166"/>
        <v/>
      </c>
      <c r="G2545" s="43"/>
      <c r="H2545" s="45" t="s">
        <v>4154</v>
      </c>
      <c r="J2545" s="114" t="s">
        <v>159</v>
      </c>
      <c r="K2545" s="43"/>
      <c r="L2545" s="43"/>
      <c r="M2545" s="140"/>
      <c r="O2545" s="113"/>
    </row>
    <row r="2546" spans="1:15" x14ac:dyDescent="0.25">
      <c r="B2546" s="50"/>
      <c r="D2546" s="31" t="s">
        <v>617</v>
      </c>
      <c r="E2546" s="43" t="str">
        <f t="shared" si="167"/>
        <v/>
      </c>
      <c r="F2546" s="33" t="str">
        <f t="shared" si="166"/>
        <v/>
      </c>
      <c r="G2546" s="43"/>
      <c r="H2546" s="58" t="s">
        <v>3668</v>
      </c>
      <c r="J2546" s="114" t="s">
        <v>159</v>
      </c>
      <c r="K2546" s="43"/>
      <c r="L2546" s="43"/>
      <c r="M2546" s="140"/>
      <c r="O2546" s="113"/>
    </row>
    <row r="2547" spans="1:15" x14ac:dyDescent="0.25">
      <c r="B2547" s="37" t="s">
        <v>4155</v>
      </c>
      <c r="D2547" s="31" t="s">
        <v>168</v>
      </c>
      <c r="E2547" s="43" t="str">
        <f t="shared" si="167"/>
        <v/>
      </c>
      <c r="F2547" s="33" t="str">
        <f t="shared" si="166"/>
        <v/>
      </c>
      <c r="G2547" s="43"/>
      <c r="H2547" s="63" t="s">
        <v>169</v>
      </c>
      <c r="J2547" s="114" t="s">
        <v>159</v>
      </c>
      <c r="K2547" s="43"/>
      <c r="L2547" s="43"/>
      <c r="M2547" s="140"/>
      <c r="O2547" s="113"/>
    </row>
    <row r="2548" spans="1:15" x14ac:dyDescent="0.25">
      <c r="B2548" s="37" t="s">
        <v>4156</v>
      </c>
      <c r="D2548" s="31"/>
      <c r="E2548" s="43" t="str">
        <f t="shared" si="167"/>
        <v/>
      </c>
      <c r="F2548" s="33" t="str">
        <f t="shared" si="166"/>
        <v/>
      </c>
      <c r="G2548" s="43"/>
      <c r="H2548" s="55" t="s">
        <v>241</v>
      </c>
      <c r="I2548" s="35" t="s">
        <v>242</v>
      </c>
      <c r="J2548" s="114" t="s">
        <v>159</v>
      </c>
      <c r="K2548" s="43"/>
      <c r="L2548" s="43"/>
      <c r="M2548" s="140"/>
      <c r="O2548" s="113"/>
    </row>
    <row r="2549" spans="1:15" x14ac:dyDescent="0.25">
      <c r="A2549" s="23" t="s">
        <v>73</v>
      </c>
      <c r="B2549" s="38"/>
      <c r="D2549" s="31" t="s">
        <v>243</v>
      </c>
      <c r="E2549" s="43" t="str">
        <f t="shared" si="167"/>
        <v/>
      </c>
      <c r="F2549" s="33" t="str">
        <f t="shared" si="166"/>
        <v/>
      </c>
      <c r="G2549" s="43"/>
      <c r="H2549" s="55" t="s">
        <v>244</v>
      </c>
      <c r="I2549" s="35" t="s">
        <v>245</v>
      </c>
      <c r="J2549" s="114" t="s">
        <v>159</v>
      </c>
      <c r="K2549" s="43"/>
      <c r="L2549" s="43"/>
      <c r="M2549" s="140"/>
      <c r="O2549" s="113"/>
    </row>
    <row r="2550" spans="1:15" x14ac:dyDescent="0.25">
      <c r="A2550" s="29" t="s">
        <v>4157</v>
      </c>
      <c r="B2550" s="28" t="s">
        <v>4158</v>
      </c>
      <c r="C2550" s="1">
        <v>212</v>
      </c>
      <c r="D2550" s="48" t="s">
        <v>172</v>
      </c>
      <c r="E2550" s="43">
        <f t="shared" si="167"/>
        <v>199</v>
      </c>
      <c r="F2550" s="33">
        <f t="shared" si="166"/>
        <v>142</v>
      </c>
      <c r="G2550" s="43"/>
      <c r="H2550" s="33">
        <v>176</v>
      </c>
      <c r="I2550" s="35">
        <v>0.2</v>
      </c>
      <c r="J2550" s="33">
        <v>213</v>
      </c>
      <c r="K2550" s="43">
        <f t="shared" ref="K2550:K2561" si="169">H2550/1.24</f>
        <v>142</v>
      </c>
      <c r="L2550" s="43"/>
      <c r="M2550" s="140"/>
      <c r="O2550" s="113"/>
    </row>
    <row r="2551" spans="1:15" x14ac:dyDescent="0.25">
      <c r="A2551" s="29" t="s">
        <v>4159</v>
      </c>
      <c r="B2551" s="28" t="s">
        <v>4160</v>
      </c>
      <c r="C2551" s="1">
        <v>221</v>
      </c>
      <c r="D2551" s="48" t="s">
        <v>172</v>
      </c>
      <c r="E2551" s="43">
        <f t="shared" si="167"/>
        <v>207</v>
      </c>
      <c r="F2551" s="33">
        <f t="shared" si="166"/>
        <v>148</v>
      </c>
      <c r="G2551" s="43"/>
      <c r="H2551" s="33">
        <v>183</v>
      </c>
      <c r="I2551" s="35">
        <v>0.22</v>
      </c>
      <c r="J2551" s="33">
        <v>221</v>
      </c>
      <c r="K2551" s="43">
        <f t="shared" si="169"/>
        <v>148</v>
      </c>
      <c r="L2551" s="43"/>
      <c r="M2551" s="140"/>
      <c r="O2551" s="113"/>
    </row>
    <row r="2552" spans="1:15" x14ac:dyDescent="0.25">
      <c r="A2552" s="29" t="s">
        <v>4161</v>
      </c>
      <c r="B2552" s="28" t="s">
        <v>4162</v>
      </c>
      <c r="C2552" s="1">
        <v>373</v>
      </c>
      <c r="D2552" s="48" t="s">
        <v>172</v>
      </c>
      <c r="E2552" s="43">
        <f t="shared" si="167"/>
        <v>349</v>
      </c>
      <c r="F2552" s="33">
        <f t="shared" si="166"/>
        <v>249</v>
      </c>
      <c r="G2552" s="43"/>
      <c r="H2552" s="33">
        <v>309</v>
      </c>
      <c r="I2552" s="35">
        <v>0.28000000000000003</v>
      </c>
      <c r="J2552" s="33">
        <v>374</v>
      </c>
      <c r="K2552" s="43">
        <f t="shared" si="169"/>
        <v>249</v>
      </c>
      <c r="L2552" s="43"/>
      <c r="M2552" s="140"/>
      <c r="O2552" s="113"/>
    </row>
    <row r="2553" spans="1:15" x14ac:dyDescent="0.25">
      <c r="A2553" s="29" t="s">
        <v>4163</v>
      </c>
      <c r="B2553" s="28" t="s">
        <v>4164</v>
      </c>
      <c r="C2553" s="1">
        <v>347</v>
      </c>
      <c r="D2553" s="48" t="s">
        <v>172</v>
      </c>
      <c r="E2553" s="43">
        <f t="shared" si="167"/>
        <v>323</v>
      </c>
      <c r="F2553" s="33">
        <f t="shared" si="166"/>
        <v>231</v>
      </c>
      <c r="G2553" s="43"/>
      <c r="H2553" s="33">
        <v>287</v>
      </c>
      <c r="I2553" s="35">
        <v>0.32</v>
      </c>
      <c r="J2553" s="33">
        <v>347</v>
      </c>
      <c r="K2553" s="43">
        <f t="shared" si="169"/>
        <v>231</v>
      </c>
      <c r="L2553" s="43"/>
      <c r="M2553" s="140"/>
      <c r="O2553" s="113"/>
    </row>
    <row r="2554" spans="1:15" x14ac:dyDescent="0.25">
      <c r="A2554" s="29" t="s">
        <v>4165</v>
      </c>
      <c r="B2554" s="28" t="s">
        <v>4166</v>
      </c>
      <c r="C2554" s="1">
        <v>483</v>
      </c>
      <c r="D2554" s="48" t="s">
        <v>172</v>
      </c>
      <c r="E2554" s="43">
        <f t="shared" si="167"/>
        <v>452</v>
      </c>
      <c r="F2554" s="33">
        <f t="shared" si="166"/>
        <v>323</v>
      </c>
      <c r="G2554" s="43"/>
      <c r="H2554" s="33">
        <v>400</v>
      </c>
      <c r="I2554" s="35">
        <v>0.51</v>
      </c>
      <c r="J2554" s="33">
        <v>484</v>
      </c>
      <c r="K2554" s="43">
        <f t="shared" si="169"/>
        <v>323</v>
      </c>
      <c r="L2554" s="43"/>
      <c r="M2554" s="140"/>
      <c r="O2554" s="113"/>
    </row>
    <row r="2555" spans="1:15" x14ac:dyDescent="0.25">
      <c r="A2555" s="29" t="s">
        <v>4167</v>
      </c>
      <c r="B2555" s="28" t="s">
        <v>4168</v>
      </c>
      <c r="C2555" s="1">
        <v>820</v>
      </c>
      <c r="D2555" s="48" t="s">
        <v>172</v>
      </c>
      <c r="E2555" s="43">
        <f t="shared" si="167"/>
        <v>766</v>
      </c>
      <c r="F2555" s="33">
        <f t="shared" si="166"/>
        <v>547</v>
      </c>
      <c r="G2555" s="43"/>
      <c r="H2555" s="33">
        <v>678</v>
      </c>
      <c r="I2555" s="35">
        <v>0.6</v>
      </c>
      <c r="J2555" s="33">
        <v>820</v>
      </c>
      <c r="K2555" s="43">
        <f t="shared" si="169"/>
        <v>547</v>
      </c>
      <c r="L2555" s="43"/>
      <c r="M2555" s="140"/>
      <c r="O2555" s="113"/>
    </row>
    <row r="2556" spans="1:15" x14ac:dyDescent="0.25">
      <c r="A2556" s="29" t="s">
        <v>4169</v>
      </c>
      <c r="B2556" s="28" t="s">
        <v>4170</v>
      </c>
      <c r="C2556" s="1">
        <v>1123</v>
      </c>
      <c r="D2556" s="48" t="s">
        <v>172</v>
      </c>
      <c r="E2556" s="43">
        <f t="shared" si="167"/>
        <v>1049</v>
      </c>
      <c r="F2556" s="33">
        <f t="shared" si="166"/>
        <v>749</v>
      </c>
      <c r="G2556" s="43"/>
      <c r="H2556" s="33">
        <v>929</v>
      </c>
      <c r="I2556" s="35">
        <v>0.9</v>
      </c>
      <c r="J2556" s="33">
        <v>1124</v>
      </c>
      <c r="K2556" s="43">
        <f t="shared" si="169"/>
        <v>749</v>
      </c>
      <c r="L2556" s="43"/>
      <c r="M2556" s="140"/>
      <c r="O2556" s="113"/>
    </row>
    <row r="2557" spans="1:15" x14ac:dyDescent="0.25">
      <c r="A2557" s="29" t="s">
        <v>4171</v>
      </c>
      <c r="B2557" s="28" t="s">
        <v>4172</v>
      </c>
      <c r="C2557" s="1">
        <f>1705*1.5</f>
        <v>2558</v>
      </c>
      <c r="D2557" s="48" t="s">
        <v>172</v>
      </c>
      <c r="E2557" s="43">
        <f t="shared" si="167"/>
        <v>1592</v>
      </c>
      <c r="F2557" s="33">
        <f t="shared" si="166"/>
        <v>1137</v>
      </c>
      <c r="G2557" s="43"/>
      <c r="H2557" s="33">
        <v>1410</v>
      </c>
      <c r="I2557" s="35">
        <v>1.4</v>
      </c>
      <c r="J2557" s="33">
        <v>1706</v>
      </c>
      <c r="K2557" s="43">
        <f t="shared" si="169"/>
        <v>1137</v>
      </c>
      <c r="L2557" s="43"/>
      <c r="M2557" s="140"/>
      <c r="O2557" s="113"/>
    </row>
    <row r="2558" spans="1:15" x14ac:dyDescent="0.25">
      <c r="A2558" s="29" t="s">
        <v>4173</v>
      </c>
      <c r="B2558" s="28" t="s">
        <v>4174</v>
      </c>
      <c r="C2558" s="1">
        <v>1831</v>
      </c>
      <c r="D2558" s="48" t="s">
        <v>172</v>
      </c>
      <c r="E2558" s="43">
        <f t="shared" si="167"/>
        <v>1709</v>
      </c>
      <c r="F2558" s="33">
        <f t="shared" si="166"/>
        <v>1221</v>
      </c>
      <c r="G2558" s="43"/>
      <c r="H2558" s="33">
        <v>1514</v>
      </c>
      <c r="I2558" s="35">
        <v>1.6419999999999999</v>
      </c>
      <c r="J2558" s="33">
        <v>1831</v>
      </c>
      <c r="K2558" s="43">
        <f t="shared" si="169"/>
        <v>1221</v>
      </c>
      <c r="L2558" s="43"/>
      <c r="M2558" s="140"/>
      <c r="O2558" s="113"/>
    </row>
    <row r="2559" spans="1:15" x14ac:dyDescent="0.25">
      <c r="A2559" s="29" t="s">
        <v>4175</v>
      </c>
      <c r="B2559" s="28" t="s">
        <v>4176</v>
      </c>
      <c r="C2559" s="1">
        <v>3216</v>
      </c>
      <c r="D2559" s="48" t="s">
        <v>172</v>
      </c>
      <c r="E2559" s="43">
        <f t="shared" si="167"/>
        <v>3002</v>
      </c>
      <c r="F2559" s="33">
        <f t="shared" si="166"/>
        <v>2144</v>
      </c>
      <c r="G2559" s="43"/>
      <c r="H2559" s="33">
        <v>2659</v>
      </c>
      <c r="I2559" s="35">
        <v>2.85</v>
      </c>
      <c r="J2559" s="33">
        <v>3217</v>
      </c>
      <c r="K2559" s="43">
        <f t="shared" si="169"/>
        <v>2144</v>
      </c>
      <c r="L2559" s="43"/>
      <c r="M2559" s="140"/>
      <c r="O2559" s="113"/>
    </row>
    <row r="2560" spans="1:15" x14ac:dyDescent="0.25">
      <c r="A2560" s="29" t="s">
        <v>4177</v>
      </c>
      <c r="B2560" s="28" t="s">
        <v>4178</v>
      </c>
      <c r="C2560" s="1">
        <v>1975</v>
      </c>
      <c r="D2560" s="48" t="s">
        <v>172</v>
      </c>
      <c r="E2560" s="43">
        <f t="shared" si="167"/>
        <v>1844</v>
      </c>
      <c r="F2560" s="33">
        <f t="shared" si="166"/>
        <v>1317</v>
      </c>
      <c r="G2560" s="43"/>
      <c r="H2560" s="33">
        <v>1633</v>
      </c>
      <c r="I2560" s="35">
        <v>1.71</v>
      </c>
      <c r="J2560" s="33">
        <v>1975</v>
      </c>
      <c r="K2560" s="43">
        <f t="shared" si="169"/>
        <v>1317</v>
      </c>
      <c r="L2560" s="43"/>
      <c r="M2560" s="140"/>
      <c r="O2560" s="113"/>
    </row>
    <row r="2561" spans="1:15" x14ac:dyDescent="0.25">
      <c r="A2561" s="29" t="s">
        <v>4179</v>
      </c>
      <c r="B2561" s="28" t="s">
        <v>4180</v>
      </c>
      <c r="C2561" s="1">
        <v>4616</v>
      </c>
      <c r="D2561" s="48" t="s">
        <v>172</v>
      </c>
      <c r="E2561" s="43">
        <f t="shared" si="167"/>
        <v>4308</v>
      </c>
      <c r="F2561" s="33">
        <f t="shared" si="166"/>
        <v>3077</v>
      </c>
      <c r="G2561" s="43"/>
      <c r="H2561" s="33">
        <v>3816</v>
      </c>
      <c r="I2561" s="35">
        <v>3.83</v>
      </c>
      <c r="J2561" s="33">
        <v>4616</v>
      </c>
      <c r="K2561" s="43">
        <f t="shared" si="169"/>
        <v>3077</v>
      </c>
      <c r="L2561" s="43"/>
      <c r="M2561" s="140"/>
      <c r="O2561" s="113"/>
    </row>
    <row r="2562" spans="1:15" ht="15.75" thickBot="1" x14ac:dyDescent="0.3">
      <c r="A2562" s="35"/>
      <c r="E2562" s="43" t="str">
        <f t="shared" si="167"/>
        <v/>
      </c>
      <c r="F2562" s="33" t="str">
        <f t="shared" si="166"/>
        <v/>
      </c>
      <c r="G2562" s="43"/>
      <c r="J2562" s="33" t="s">
        <v>159</v>
      </c>
      <c r="K2562" s="43"/>
      <c r="L2562" s="43"/>
      <c r="M2562" s="140"/>
      <c r="O2562" s="113"/>
    </row>
    <row r="2563" spans="1:15" x14ac:dyDescent="0.25">
      <c r="B2563" s="50"/>
      <c r="D2563" s="31" t="s">
        <v>160</v>
      </c>
      <c r="E2563" s="43" t="str">
        <f t="shared" si="167"/>
        <v/>
      </c>
      <c r="F2563" s="33" t="str">
        <f t="shared" si="166"/>
        <v/>
      </c>
      <c r="G2563" s="43"/>
      <c r="H2563" s="62" t="s">
        <v>4181</v>
      </c>
      <c r="J2563" s="114" t="s">
        <v>159</v>
      </c>
      <c r="K2563" s="43"/>
      <c r="L2563" s="43"/>
      <c r="M2563" s="140"/>
      <c r="O2563" s="113"/>
    </row>
    <row r="2564" spans="1:15" x14ac:dyDescent="0.25">
      <c r="B2564" s="37" t="s">
        <v>3753</v>
      </c>
      <c r="D2564" s="31" t="s">
        <v>163</v>
      </c>
      <c r="E2564" s="43" t="str">
        <f t="shared" si="167"/>
        <v/>
      </c>
      <c r="F2564" s="33" t="str">
        <f t="shared" si="166"/>
        <v/>
      </c>
      <c r="G2564" s="43"/>
      <c r="H2564" s="63" t="s">
        <v>4182</v>
      </c>
      <c r="I2564" s="35" t="s">
        <v>4183</v>
      </c>
      <c r="J2564" s="114" t="s">
        <v>159</v>
      </c>
      <c r="K2564" s="43"/>
      <c r="L2564" s="43"/>
      <c r="M2564" s="140"/>
      <c r="O2564" s="113"/>
    </row>
    <row r="2565" spans="1:15" x14ac:dyDescent="0.25">
      <c r="B2565" s="37" t="s">
        <v>4184</v>
      </c>
      <c r="D2565" s="31"/>
      <c r="E2565" s="43" t="str">
        <f t="shared" si="167"/>
        <v/>
      </c>
      <c r="F2565" s="33" t="str">
        <f t="shared" si="166"/>
        <v/>
      </c>
      <c r="G2565" s="43"/>
      <c r="H2565" s="55" t="s">
        <v>241</v>
      </c>
      <c r="I2565" s="35" t="s">
        <v>242</v>
      </c>
      <c r="J2565" s="114" t="s">
        <v>159</v>
      </c>
      <c r="K2565" s="43"/>
      <c r="L2565" s="43"/>
      <c r="M2565" s="140"/>
      <c r="O2565" s="113"/>
    </row>
    <row r="2566" spans="1:15" x14ac:dyDescent="0.25">
      <c r="A2566" s="23" t="s">
        <v>73</v>
      </c>
      <c r="B2566" s="38"/>
      <c r="D2566" s="31" t="s">
        <v>243</v>
      </c>
      <c r="E2566" s="43" t="str">
        <f t="shared" si="167"/>
        <v/>
      </c>
      <c r="F2566" s="33" t="str">
        <f t="shared" si="166"/>
        <v/>
      </c>
      <c r="G2566" s="43"/>
      <c r="H2566" s="55" t="s">
        <v>244</v>
      </c>
      <c r="I2566" s="35" t="s">
        <v>245</v>
      </c>
      <c r="J2566" s="114" t="s">
        <v>159</v>
      </c>
      <c r="K2566" s="43"/>
      <c r="L2566" s="43"/>
      <c r="M2566" s="140"/>
      <c r="O2566" s="113"/>
    </row>
    <row r="2567" spans="1:15" x14ac:dyDescent="0.25">
      <c r="A2567" s="29" t="s">
        <v>4185</v>
      </c>
      <c r="B2567" s="28" t="s">
        <v>4186</v>
      </c>
      <c r="C2567" s="1">
        <v>3554</v>
      </c>
      <c r="D2567" s="48" t="s">
        <v>743</v>
      </c>
      <c r="E2567" s="43">
        <f t="shared" si="167"/>
        <v>3317</v>
      </c>
      <c r="F2567" s="33">
        <f t="shared" si="166"/>
        <v>2369</v>
      </c>
      <c r="G2567" s="43"/>
      <c r="H2567" s="33">
        <v>2938</v>
      </c>
      <c r="I2567" s="35">
        <v>0.1</v>
      </c>
      <c r="J2567" s="33">
        <v>3554</v>
      </c>
      <c r="K2567" s="43">
        <f>H2567/1.24</f>
        <v>2369</v>
      </c>
      <c r="L2567" s="43"/>
      <c r="M2567" s="140"/>
      <c r="O2567" s="113"/>
    </row>
    <row r="2568" spans="1:15" x14ac:dyDescent="0.25">
      <c r="D2568" s="31" t="s">
        <v>4187</v>
      </c>
      <c r="E2568" s="43" t="str">
        <f t="shared" si="167"/>
        <v/>
      </c>
      <c r="F2568" s="33" t="str">
        <f t="shared" si="166"/>
        <v/>
      </c>
      <c r="G2568" s="43"/>
      <c r="H2568" s="44" t="s">
        <v>4188</v>
      </c>
      <c r="J2568" s="114" t="s">
        <v>159</v>
      </c>
      <c r="K2568" s="43"/>
      <c r="L2568" s="43"/>
      <c r="M2568" s="140"/>
      <c r="O2568" s="113"/>
    </row>
    <row r="2569" spans="1:15" x14ac:dyDescent="0.25">
      <c r="B2569" s="42" t="s">
        <v>4189</v>
      </c>
      <c r="D2569" s="31" t="s">
        <v>4190</v>
      </c>
      <c r="E2569" s="43" t="str">
        <f t="shared" si="167"/>
        <v/>
      </c>
      <c r="F2569" s="33" t="str">
        <f t="shared" ref="F2569:F2632" si="170">IF(K2569=0,"",K2569)</f>
        <v/>
      </c>
      <c r="G2569" s="43"/>
      <c r="H2569" s="45" t="s">
        <v>4191</v>
      </c>
      <c r="J2569" s="114" t="s">
        <v>159</v>
      </c>
      <c r="K2569" s="43"/>
      <c r="L2569" s="43"/>
      <c r="M2569" s="140"/>
      <c r="O2569" s="113"/>
    </row>
    <row r="2570" spans="1:15" ht="15.75" thickBot="1" x14ac:dyDescent="0.3">
      <c r="D2570" s="31" t="s">
        <v>4192</v>
      </c>
      <c r="E2570" s="43" t="str">
        <f t="shared" ref="E2570:E2633" si="171">IF(K2570&lt;=0,"",K2570*E$2)</f>
        <v/>
      </c>
      <c r="F2570" s="33" t="str">
        <f t="shared" si="170"/>
        <v/>
      </c>
      <c r="G2570" s="43"/>
      <c r="H2570" s="45" t="s">
        <v>4193</v>
      </c>
      <c r="J2570" s="114" t="s">
        <v>159</v>
      </c>
      <c r="K2570" s="43"/>
      <c r="L2570" s="43"/>
      <c r="M2570" s="140"/>
      <c r="O2570" s="113"/>
    </row>
    <row r="2571" spans="1:15" x14ac:dyDescent="0.25">
      <c r="B2571" s="50"/>
      <c r="D2571" s="31" t="s">
        <v>4194</v>
      </c>
      <c r="E2571" s="43" t="str">
        <f t="shared" si="171"/>
        <v/>
      </c>
      <c r="F2571" s="33" t="str">
        <f t="shared" si="170"/>
        <v/>
      </c>
      <c r="G2571" s="43"/>
      <c r="H2571" s="45" t="s">
        <v>4195</v>
      </c>
      <c r="J2571" s="114" t="s">
        <v>159</v>
      </c>
      <c r="K2571" s="43"/>
      <c r="L2571" s="43"/>
      <c r="M2571" s="140"/>
      <c r="O2571" s="113"/>
    </row>
    <row r="2572" spans="1:15" x14ac:dyDescent="0.25">
      <c r="B2572" s="37" t="s">
        <v>4196</v>
      </c>
      <c r="D2572" s="31" t="s">
        <v>4197</v>
      </c>
      <c r="E2572" s="43" t="str">
        <f t="shared" si="171"/>
        <v/>
      </c>
      <c r="F2572" s="33" t="str">
        <f t="shared" si="170"/>
        <v/>
      </c>
      <c r="G2572" s="43"/>
      <c r="H2572" s="63" t="s">
        <v>4198</v>
      </c>
      <c r="J2572" s="114" t="s">
        <v>159</v>
      </c>
      <c r="K2572" s="43"/>
      <c r="L2572" s="43"/>
      <c r="M2572" s="140"/>
      <c r="O2572" s="113"/>
    </row>
    <row r="2573" spans="1:15" x14ac:dyDescent="0.25">
      <c r="B2573" s="37" t="s">
        <v>736</v>
      </c>
      <c r="D2573" s="31"/>
      <c r="E2573" s="43" t="str">
        <f t="shared" si="171"/>
        <v/>
      </c>
      <c r="F2573" s="33" t="str">
        <f t="shared" si="170"/>
        <v/>
      </c>
      <c r="G2573" s="43"/>
      <c r="H2573" s="55" t="s">
        <v>241</v>
      </c>
      <c r="I2573" s="35" t="s">
        <v>242</v>
      </c>
      <c r="J2573" s="114" t="s">
        <v>159</v>
      </c>
      <c r="K2573" s="43"/>
      <c r="L2573" s="43"/>
      <c r="M2573" s="140"/>
      <c r="O2573" s="113"/>
    </row>
    <row r="2574" spans="1:15" ht="15.75" thickBot="1" x14ac:dyDescent="0.3">
      <c r="A2574" s="23" t="s">
        <v>73</v>
      </c>
      <c r="B2574" s="59"/>
      <c r="D2574" s="31" t="s">
        <v>243</v>
      </c>
      <c r="E2574" s="43" t="str">
        <f t="shared" si="171"/>
        <v/>
      </c>
      <c r="F2574" s="33" t="str">
        <f t="shared" si="170"/>
        <v/>
      </c>
      <c r="G2574" s="43"/>
      <c r="H2574" s="55" t="s">
        <v>244</v>
      </c>
      <c r="I2574" s="35" t="s">
        <v>245</v>
      </c>
      <c r="J2574" s="114" t="s">
        <v>159</v>
      </c>
      <c r="K2574" s="43"/>
      <c r="L2574" s="43"/>
      <c r="M2574" s="140"/>
      <c r="O2574" s="113"/>
    </row>
    <row r="2575" spans="1:15" x14ac:dyDescent="0.25">
      <c r="A2575" s="29" t="s">
        <v>4199</v>
      </c>
      <c r="B2575" s="28" t="s">
        <v>4200</v>
      </c>
      <c r="C2575" s="1">
        <v>9106</v>
      </c>
      <c r="D2575" s="48" t="s">
        <v>743</v>
      </c>
      <c r="E2575" s="43">
        <f t="shared" si="171"/>
        <v>8499</v>
      </c>
      <c r="F2575" s="33">
        <f t="shared" si="170"/>
        <v>6071</v>
      </c>
      <c r="G2575" s="43"/>
      <c r="H2575" s="33">
        <v>7528</v>
      </c>
      <c r="I2575" s="35">
        <v>5.8</v>
      </c>
      <c r="J2575" s="114">
        <v>9106</v>
      </c>
      <c r="K2575" s="43">
        <f t="shared" ref="K2575:K2591" si="172">H2575/1.24</f>
        <v>6071</v>
      </c>
      <c r="L2575" s="43"/>
      <c r="M2575" s="140"/>
      <c r="O2575" s="113"/>
    </row>
    <row r="2576" spans="1:15" x14ac:dyDescent="0.25">
      <c r="A2576" s="29" t="s">
        <v>4201</v>
      </c>
      <c r="B2576" s="28" t="s">
        <v>4202</v>
      </c>
      <c r="C2576" s="1">
        <v>31559</v>
      </c>
      <c r="D2576" s="48" t="s">
        <v>743</v>
      </c>
      <c r="E2576" s="43">
        <f t="shared" si="171"/>
        <v>29456</v>
      </c>
      <c r="F2576" s="33">
        <f t="shared" si="170"/>
        <v>21040</v>
      </c>
      <c r="G2576" s="43"/>
      <c r="H2576" s="33">
        <v>26089</v>
      </c>
      <c r="I2576" s="35">
        <v>5</v>
      </c>
      <c r="J2576" s="33">
        <v>31559</v>
      </c>
      <c r="K2576" s="43">
        <f t="shared" si="172"/>
        <v>21040</v>
      </c>
      <c r="L2576" s="43"/>
      <c r="M2576" s="140"/>
      <c r="O2576" s="113"/>
    </row>
    <row r="2577" spans="1:15" x14ac:dyDescent="0.25">
      <c r="A2577" s="29" t="s">
        <v>4203</v>
      </c>
      <c r="B2577" s="28" t="s">
        <v>4204</v>
      </c>
      <c r="C2577" s="1">
        <v>15838</v>
      </c>
      <c r="D2577" s="48" t="s">
        <v>743</v>
      </c>
      <c r="E2577" s="43">
        <f t="shared" si="171"/>
        <v>14783</v>
      </c>
      <c r="F2577" s="33">
        <f t="shared" si="170"/>
        <v>10559</v>
      </c>
      <c r="G2577" s="43"/>
      <c r="H2577" s="33">
        <v>13093</v>
      </c>
      <c r="I2577" s="35">
        <v>11.6</v>
      </c>
      <c r="J2577" s="33">
        <v>15838</v>
      </c>
      <c r="K2577" s="43">
        <f t="shared" si="172"/>
        <v>10559</v>
      </c>
      <c r="L2577" s="43"/>
      <c r="M2577" s="140"/>
      <c r="O2577" s="113"/>
    </row>
    <row r="2578" spans="1:15" x14ac:dyDescent="0.25">
      <c r="A2578" s="29" t="s">
        <v>4205</v>
      </c>
      <c r="B2578" s="28" t="s">
        <v>4206</v>
      </c>
      <c r="C2578" s="1">
        <v>48697</v>
      </c>
      <c r="D2578" s="48" t="s">
        <v>743</v>
      </c>
      <c r="E2578" s="43">
        <f t="shared" si="171"/>
        <v>45451</v>
      </c>
      <c r="F2578" s="33">
        <f t="shared" si="170"/>
        <v>32465</v>
      </c>
      <c r="G2578" s="43"/>
      <c r="H2578" s="33">
        <v>40257</v>
      </c>
      <c r="I2578" s="35">
        <v>19.7</v>
      </c>
      <c r="J2578" s="33">
        <v>48698</v>
      </c>
      <c r="K2578" s="43">
        <f t="shared" si="172"/>
        <v>32465</v>
      </c>
      <c r="L2578" s="43"/>
      <c r="M2578" s="140"/>
      <c r="O2578" s="113"/>
    </row>
    <row r="2579" spans="1:15" x14ac:dyDescent="0.25">
      <c r="A2579" s="29" t="s">
        <v>4207</v>
      </c>
      <c r="B2579" s="28" t="s">
        <v>4208</v>
      </c>
      <c r="C2579" s="1">
        <v>57886</v>
      </c>
      <c r="D2579" s="48" t="s">
        <v>743</v>
      </c>
      <c r="E2579" s="43">
        <f t="shared" si="171"/>
        <v>54027</v>
      </c>
      <c r="F2579" s="33">
        <f t="shared" si="170"/>
        <v>38591</v>
      </c>
      <c r="G2579" s="43"/>
      <c r="H2579" s="33">
        <v>47853</v>
      </c>
      <c r="I2579" s="35">
        <v>38.04</v>
      </c>
      <c r="J2579" s="33">
        <v>57887</v>
      </c>
      <c r="K2579" s="43">
        <f t="shared" si="172"/>
        <v>38591</v>
      </c>
      <c r="L2579" s="43"/>
      <c r="M2579" s="140"/>
      <c r="O2579" s="113"/>
    </row>
    <row r="2580" spans="1:15" x14ac:dyDescent="0.25">
      <c r="A2580" s="29" t="s">
        <v>4209</v>
      </c>
      <c r="B2580" s="28" t="s">
        <v>4210</v>
      </c>
      <c r="C2580" s="1">
        <v>73324</v>
      </c>
      <c r="D2580" s="48" t="s">
        <v>743</v>
      </c>
      <c r="E2580" s="43">
        <f t="shared" si="171"/>
        <v>68436</v>
      </c>
      <c r="F2580" s="33">
        <f t="shared" si="170"/>
        <v>48883</v>
      </c>
      <c r="G2580" s="43"/>
      <c r="H2580" s="33">
        <v>60615</v>
      </c>
      <c r="I2580" s="35">
        <v>38.04</v>
      </c>
      <c r="J2580" s="33">
        <v>73325</v>
      </c>
      <c r="K2580" s="43">
        <f t="shared" si="172"/>
        <v>48883</v>
      </c>
      <c r="L2580" s="43"/>
      <c r="M2580" s="140"/>
      <c r="O2580" s="113"/>
    </row>
    <row r="2581" spans="1:15" x14ac:dyDescent="0.25">
      <c r="A2581" s="29" t="s">
        <v>4211</v>
      </c>
      <c r="B2581" s="28" t="s">
        <v>4212</v>
      </c>
      <c r="C2581" s="1">
        <v>58498</v>
      </c>
      <c r="D2581" s="48" t="s">
        <v>743</v>
      </c>
      <c r="E2581" s="43">
        <f t="shared" si="171"/>
        <v>54599</v>
      </c>
      <c r="F2581" s="33">
        <f t="shared" si="170"/>
        <v>38999</v>
      </c>
      <c r="G2581" s="43"/>
      <c r="H2581" s="33">
        <v>48359</v>
      </c>
      <c r="I2581" s="35">
        <v>24.5</v>
      </c>
      <c r="J2581" s="33">
        <v>58499</v>
      </c>
      <c r="K2581" s="43">
        <f t="shared" si="172"/>
        <v>38999</v>
      </c>
      <c r="L2581" s="43"/>
      <c r="M2581" s="140"/>
      <c r="O2581" s="113"/>
    </row>
    <row r="2582" spans="1:15" x14ac:dyDescent="0.25">
      <c r="A2582" s="29" t="s">
        <v>4213</v>
      </c>
      <c r="B2582" s="28" t="s">
        <v>4214</v>
      </c>
      <c r="C2582" s="1">
        <v>72828</v>
      </c>
      <c r="D2582" s="48" t="s">
        <v>743</v>
      </c>
      <c r="E2582" s="43">
        <f t="shared" si="171"/>
        <v>67973</v>
      </c>
      <c r="F2582" s="33">
        <f t="shared" si="170"/>
        <v>48552</v>
      </c>
      <c r="G2582" s="43"/>
      <c r="H2582" s="33">
        <v>60205</v>
      </c>
      <c r="I2582" s="35">
        <v>56.6</v>
      </c>
      <c r="J2582" s="33">
        <v>72829</v>
      </c>
      <c r="K2582" s="43">
        <f t="shared" si="172"/>
        <v>48552</v>
      </c>
      <c r="L2582" s="43"/>
      <c r="M2582" s="140"/>
      <c r="O2582" s="113"/>
    </row>
    <row r="2583" spans="1:15" x14ac:dyDescent="0.25">
      <c r="A2583" s="29" t="s">
        <v>4215</v>
      </c>
      <c r="B2583" s="28" t="s">
        <v>4216</v>
      </c>
      <c r="C2583" s="1">
        <v>123045</v>
      </c>
      <c r="D2583" s="48" t="s">
        <v>743</v>
      </c>
      <c r="E2583" s="43">
        <f t="shared" si="171"/>
        <v>114843</v>
      </c>
      <c r="F2583" s="33">
        <f t="shared" si="170"/>
        <v>82031</v>
      </c>
      <c r="G2583" s="43"/>
      <c r="H2583" s="33">
        <v>101718</v>
      </c>
      <c r="I2583" s="35">
        <v>75.2</v>
      </c>
      <c r="J2583" s="33">
        <v>123046</v>
      </c>
      <c r="K2583" s="43">
        <f t="shared" si="172"/>
        <v>82031</v>
      </c>
      <c r="L2583" s="43"/>
      <c r="M2583" s="140"/>
      <c r="O2583" s="113"/>
    </row>
    <row r="2584" spans="1:15" x14ac:dyDescent="0.25">
      <c r="A2584" s="29" t="s">
        <v>4217</v>
      </c>
      <c r="B2584" s="28" t="s">
        <v>4218</v>
      </c>
      <c r="C2584" s="1">
        <v>95122</v>
      </c>
      <c r="D2584" s="48" t="s">
        <v>743</v>
      </c>
      <c r="E2584" s="43">
        <f t="shared" si="171"/>
        <v>88781</v>
      </c>
      <c r="F2584" s="33">
        <f t="shared" si="170"/>
        <v>63415</v>
      </c>
      <c r="G2584" s="43"/>
      <c r="H2584" s="33">
        <v>78635</v>
      </c>
      <c r="I2584" s="35">
        <v>75.2</v>
      </c>
      <c r="J2584" s="33">
        <v>95123</v>
      </c>
      <c r="K2584" s="43">
        <f t="shared" si="172"/>
        <v>63415</v>
      </c>
      <c r="L2584" s="43"/>
      <c r="M2584" s="140"/>
      <c r="O2584" s="113"/>
    </row>
    <row r="2585" spans="1:15" x14ac:dyDescent="0.25">
      <c r="A2585" s="29" t="s">
        <v>4219</v>
      </c>
      <c r="B2585" s="28" t="s">
        <v>4220</v>
      </c>
      <c r="C2585" s="1">
        <v>113552</v>
      </c>
      <c r="D2585" s="48" t="s">
        <v>743</v>
      </c>
      <c r="E2585" s="43">
        <f t="shared" si="171"/>
        <v>105983</v>
      </c>
      <c r="F2585" s="33">
        <f t="shared" si="170"/>
        <v>75702</v>
      </c>
      <c r="G2585" s="43"/>
      <c r="H2585" s="33">
        <v>93870</v>
      </c>
      <c r="I2585" s="35">
        <v>51.4</v>
      </c>
      <c r="J2585" s="114">
        <v>113552</v>
      </c>
      <c r="K2585" s="43">
        <f t="shared" si="172"/>
        <v>75702</v>
      </c>
      <c r="L2585" s="43"/>
      <c r="M2585" s="140"/>
      <c r="O2585" s="113"/>
    </row>
    <row r="2586" spans="1:15" x14ac:dyDescent="0.25">
      <c r="A2586" s="29" t="s">
        <v>4221</v>
      </c>
      <c r="B2586" s="28" t="s">
        <v>4222</v>
      </c>
      <c r="C2586" s="1">
        <v>118777</v>
      </c>
      <c r="D2586" s="48" t="s">
        <v>743</v>
      </c>
      <c r="E2586" s="43">
        <f t="shared" si="171"/>
        <v>110859</v>
      </c>
      <c r="F2586" s="33">
        <f t="shared" si="170"/>
        <v>79185</v>
      </c>
      <c r="G2586" s="43"/>
      <c r="H2586" s="33">
        <v>98189</v>
      </c>
      <c r="I2586" s="35">
        <v>93.9</v>
      </c>
      <c r="J2586" s="33">
        <v>118777</v>
      </c>
      <c r="K2586" s="43">
        <f t="shared" si="172"/>
        <v>79185</v>
      </c>
      <c r="L2586" s="43"/>
      <c r="M2586" s="140"/>
      <c r="O2586" s="113"/>
    </row>
    <row r="2587" spans="1:15" x14ac:dyDescent="0.25">
      <c r="A2587" s="29" t="s">
        <v>4223</v>
      </c>
      <c r="B2587" s="28" t="s">
        <v>4224</v>
      </c>
      <c r="C2587" s="1">
        <v>130702</v>
      </c>
      <c r="D2587" s="48" t="s">
        <v>743</v>
      </c>
      <c r="E2587" s="43">
        <f t="shared" si="171"/>
        <v>121989</v>
      </c>
      <c r="F2587" s="33">
        <f t="shared" si="170"/>
        <v>87135</v>
      </c>
      <c r="G2587" s="43"/>
      <c r="H2587" s="33">
        <v>108047</v>
      </c>
      <c r="I2587" s="35">
        <v>112.5</v>
      </c>
      <c r="J2587" s="33">
        <v>130702</v>
      </c>
      <c r="K2587" s="43">
        <f t="shared" si="172"/>
        <v>87135</v>
      </c>
      <c r="L2587" s="43"/>
      <c r="M2587" s="140"/>
      <c r="O2587" s="113"/>
    </row>
    <row r="2588" spans="1:15" x14ac:dyDescent="0.25">
      <c r="A2588" s="29" t="s">
        <v>4225</v>
      </c>
      <c r="B2588" s="28" t="s">
        <v>4226</v>
      </c>
      <c r="C2588" s="1">
        <v>189360</v>
      </c>
      <c r="D2588" s="48" t="s">
        <v>743</v>
      </c>
      <c r="E2588" s="43">
        <f t="shared" si="171"/>
        <v>176736</v>
      </c>
      <c r="F2588" s="33">
        <f t="shared" si="170"/>
        <v>126240</v>
      </c>
      <c r="G2588" s="43"/>
      <c r="H2588" s="33">
        <v>156538</v>
      </c>
      <c r="I2588" s="35">
        <v>149.69999999999999</v>
      </c>
      <c r="J2588" s="33">
        <v>189360</v>
      </c>
      <c r="K2588" s="43">
        <f t="shared" si="172"/>
        <v>126240</v>
      </c>
      <c r="L2588" s="43"/>
      <c r="M2588" s="140"/>
      <c r="O2588" s="113"/>
    </row>
    <row r="2589" spans="1:15" x14ac:dyDescent="0.25">
      <c r="A2589" s="29" t="s">
        <v>4227</v>
      </c>
      <c r="B2589" s="28" t="s">
        <v>4228</v>
      </c>
      <c r="C2589" s="1">
        <v>140429</v>
      </c>
      <c r="D2589" s="48" t="s">
        <v>743</v>
      </c>
      <c r="E2589" s="43">
        <f t="shared" si="171"/>
        <v>131067</v>
      </c>
      <c r="F2589" s="33">
        <f t="shared" si="170"/>
        <v>93619</v>
      </c>
      <c r="G2589" s="43"/>
      <c r="H2589" s="33">
        <v>116088</v>
      </c>
      <c r="I2589" s="35">
        <v>102</v>
      </c>
      <c r="J2589" s="33">
        <v>140429</v>
      </c>
      <c r="K2589" s="43">
        <f t="shared" si="172"/>
        <v>93619</v>
      </c>
      <c r="L2589" s="43"/>
      <c r="M2589" s="140"/>
      <c r="O2589" s="113"/>
    </row>
    <row r="2590" spans="1:15" x14ac:dyDescent="0.25">
      <c r="A2590" s="29" t="s">
        <v>4229</v>
      </c>
      <c r="B2590" s="28" t="s">
        <v>4230</v>
      </c>
      <c r="C2590" s="1">
        <v>141708</v>
      </c>
      <c r="D2590" s="48" t="s">
        <v>743</v>
      </c>
      <c r="E2590" s="43">
        <f t="shared" si="171"/>
        <v>132262</v>
      </c>
      <c r="F2590" s="33">
        <f t="shared" si="170"/>
        <v>94473</v>
      </c>
      <c r="G2590" s="43"/>
      <c r="H2590" s="33">
        <v>117146</v>
      </c>
      <c r="I2590" s="35">
        <v>55.1</v>
      </c>
      <c r="J2590" s="33">
        <v>141709</v>
      </c>
      <c r="K2590" s="43">
        <f t="shared" si="172"/>
        <v>94473</v>
      </c>
      <c r="L2590" s="43"/>
      <c r="M2590" s="140"/>
      <c r="O2590" s="113"/>
    </row>
    <row r="2591" spans="1:15" x14ac:dyDescent="0.25">
      <c r="A2591" s="29" t="s">
        <v>4231</v>
      </c>
      <c r="B2591" s="28" t="s">
        <v>4232</v>
      </c>
      <c r="C2591" s="1">
        <v>115346</v>
      </c>
      <c r="D2591" s="48" t="s">
        <v>743</v>
      </c>
      <c r="E2591" s="43">
        <f t="shared" si="171"/>
        <v>107657</v>
      </c>
      <c r="F2591" s="33">
        <f t="shared" si="170"/>
        <v>76898</v>
      </c>
      <c r="G2591" s="43"/>
      <c r="H2591" s="33">
        <v>95353</v>
      </c>
      <c r="I2591" s="35">
        <v>73.3</v>
      </c>
      <c r="J2591" s="33">
        <v>115346</v>
      </c>
      <c r="K2591" s="43">
        <f t="shared" si="172"/>
        <v>76898</v>
      </c>
      <c r="L2591" s="43"/>
      <c r="M2591" s="140"/>
      <c r="O2591" s="113"/>
    </row>
    <row r="2592" spans="1:15" x14ac:dyDescent="0.25">
      <c r="B2592" s="42"/>
      <c r="D2592" s="31" t="s">
        <v>4187</v>
      </c>
      <c r="E2592" s="43" t="str">
        <f t="shared" si="171"/>
        <v/>
      </c>
      <c r="F2592" s="33" t="str">
        <f t="shared" si="170"/>
        <v/>
      </c>
      <c r="G2592" s="43"/>
      <c r="H2592" s="44" t="s">
        <v>4188</v>
      </c>
      <c r="J2592" s="114" t="s">
        <v>159</v>
      </c>
      <c r="K2592" s="43"/>
      <c r="L2592" s="43"/>
      <c r="M2592" s="140"/>
      <c r="O2592" s="113"/>
    </row>
    <row r="2593" spans="1:15" x14ac:dyDescent="0.25">
      <c r="D2593" s="31" t="s">
        <v>4190</v>
      </c>
      <c r="E2593" s="43" t="str">
        <f t="shared" si="171"/>
        <v/>
      </c>
      <c r="F2593" s="33" t="str">
        <f t="shared" si="170"/>
        <v/>
      </c>
      <c r="G2593" s="43"/>
      <c r="H2593" s="45" t="s">
        <v>4191</v>
      </c>
      <c r="J2593" s="114" t="s">
        <v>159</v>
      </c>
      <c r="K2593" s="43"/>
      <c r="L2593" s="43"/>
      <c r="M2593" s="140"/>
      <c r="O2593" s="113"/>
    </row>
    <row r="2594" spans="1:15" ht="15.75" thickBot="1" x14ac:dyDescent="0.3">
      <c r="D2594" s="31" t="s">
        <v>4192</v>
      </c>
      <c r="E2594" s="43" t="str">
        <f t="shared" si="171"/>
        <v/>
      </c>
      <c r="F2594" s="33" t="str">
        <f t="shared" si="170"/>
        <v/>
      </c>
      <c r="G2594" s="43"/>
      <c r="H2594" s="45" t="s">
        <v>4193</v>
      </c>
      <c r="J2594" s="114" t="s">
        <v>159</v>
      </c>
      <c r="K2594" s="43"/>
      <c r="L2594" s="43"/>
      <c r="M2594" s="140"/>
      <c r="O2594" s="113"/>
    </row>
    <row r="2595" spans="1:15" x14ac:dyDescent="0.25">
      <c r="B2595" s="50"/>
      <c r="D2595" s="31" t="s">
        <v>4194</v>
      </c>
      <c r="E2595" s="43" t="str">
        <f t="shared" si="171"/>
        <v/>
      </c>
      <c r="F2595" s="33" t="str">
        <f t="shared" si="170"/>
        <v/>
      </c>
      <c r="G2595" s="43"/>
      <c r="H2595" s="45" t="s">
        <v>4195</v>
      </c>
      <c r="J2595" s="114" t="s">
        <v>159</v>
      </c>
      <c r="K2595" s="43"/>
      <c r="L2595" s="43"/>
      <c r="M2595" s="140"/>
      <c r="O2595" s="113"/>
    </row>
    <row r="2596" spans="1:15" x14ac:dyDescent="0.25">
      <c r="B2596" s="37" t="s">
        <v>4233</v>
      </c>
      <c r="D2596" s="31" t="s">
        <v>4197</v>
      </c>
      <c r="E2596" s="43" t="str">
        <f t="shared" si="171"/>
        <v/>
      </c>
      <c r="F2596" s="33" t="str">
        <f t="shared" si="170"/>
        <v/>
      </c>
      <c r="G2596" s="43"/>
      <c r="H2596" s="63" t="s">
        <v>4198</v>
      </c>
      <c r="J2596" s="114" t="s">
        <v>159</v>
      </c>
      <c r="K2596" s="43"/>
      <c r="L2596" s="43"/>
      <c r="M2596" s="140"/>
      <c r="O2596" s="113"/>
    </row>
    <row r="2597" spans="1:15" x14ac:dyDescent="0.25">
      <c r="B2597" s="37" t="s">
        <v>2253</v>
      </c>
      <c r="D2597" s="31"/>
      <c r="E2597" s="43" t="str">
        <f t="shared" si="171"/>
        <v/>
      </c>
      <c r="F2597" s="33" t="str">
        <f t="shared" si="170"/>
        <v/>
      </c>
      <c r="G2597" s="43"/>
      <c r="H2597" s="55" t="s">
        <v>241</v>
      </c>
      <c r="I2597" s="35" t="s">
        <v>242</v>
      </c>
      <c r="J2597" s="114" t="s">
        <v>159</v>
      </c>
      <c r="K2597" s="43"/>
      <c r="L2597" s="43"/>
      <c r="M2597" s="140"/>
      <c r="O2597" s="113"/>
    </row>
    <row r="2598" spans="1:15" ht="15.75" thickBot="1" x14ac:dyDescent="0.3">
      <c r="A2598" s="23" t="s">
        <v>73</v>
      </c>
      <c r="B2598" s="59"/>
      <c r="D2598" s="31" t="s">
        <v>243</v>
      </c>
      <c r="E2598" s="43" t="str">
        <f t="shared" si="171"/>
        <v/>
      </c>
      <c r="F2598" s="33" t="str">
        <f t="shared" si="170"/>
        <v/>
      </c>
      <c r="G2598" s="43"/>
      <c r="H2598" s="55" t="s">
        <v>244</v>
      </c>
      <c r="I2598" s="35" t="s">
        <v>245</v>
      </c>
      <c r="J2598" s="114" t="s">
        <v>159</v>
      </c>
      <c r="K2598" s="43"/>
      <c r="L2598" s="43"/>
      <c r="M2598" s="140"/>
      <c r="O2598" s="113"/>
    </row>
    <row r="2599" spans="1:15" x14ac:dyDescent="0.25">
      <c r="A2599" s="29" t="s">
        <v>4234</v>
      </c>
      <c r="B2599" s="28" t="s">
        <v>4235</v>
      </c>
      <c r="C2599" s="1">
        <v>27521</v>
      </c>
      <c r="D2599" s="48" t="s">
        <v>743</v>
      </c>
      <c r="E2599" s="43">
        <f t="shared" si="171"/>
        <v>25687</v>
      </c>
      <c r="F2599" s="33">
        <f t="shared" si="170"/>
        <v>18348</v>
      </c>
      <c r="G2599" s="43"/>
      <c r="H2599" s="33">
        <v>22751</v>
      </c>
      <c r="I2599" s="35">
        <v>18</v>
      </c>
      <c r="J2599" s="114">
        <v>27521</v>
      </c>
      <c r="K2599" s="43">
        <f t="shared" ref="K2599:K2625" si="173">H2599/1.24</f>
        <v>18348</v>
      </c>
      <c r="L2599" s="43"/>
      <c r="M2599" s="140"/>
      <c r="O2599" s="113"/>
    </row>
    <row r="2600" spans="1:15" x14ac:dyDescent="0.25">
      <c r="A2600" s="29" t="s">
        <v>4236</v>
      </c>
      <c r="B2600" s="28" t="s">
        <v>4237</v>
      </c>
      <c r="C2600" s="1">
        <v>45447</v>
      </c>
      <c r="D2600" s="48" t="s">
        <v>743</v>
      </c>
      <c r="E2600" s="43">
        <f t="shared" si="171"/>
        <v>42417</v>
      </c>
      <c r="F2600" s="33">
        <f t="shared" si="170"/>
        <v>30298</v>
      </c>
      <c r="G2600" s="43"/>
      <c r="H2600" s="33">
        <v>37570</v>
      </c>
      <c r="I2600" s="35">
        <v>36</v>
      </c>
      <c r="J2600" s="114">
        <v>45448</v>
      </c>
      <c r="K2600" s="43">
        <f t="shared" si="173"/>
        <v>30298</v>
      </c>
      <c r="L2600" s="43"/>
      <c r="M2600" s="140"/>
      <c r="O2600" s="113"/>
    </row>
    <row r="2601" spans="1:15" x14ac:dyDescent="0.25">
      <c r="A2601" s="29" t="s">
        <v>4238</v>
      </c>
      <c r="B2601" s="28" t="s">
        <v>4239</v>
      </c>
      <c r="C2601" s="1">
        <v>13814</v>
      </c>
      <c r="D2601" s="48" t="s">
        <v>743</v>
      </c>
      <c r="E2601" s="43">
        <f t="shared" si="171"/>
        <v>12894</v>
      </c>
      <c r="F2601" s="33">
        <f t="shared" si="170"/>
        <v>9210</v>
      </c>
      <c r="G2601" s="43"/>
      <c r="H2601" s="33">
        <v>11420</v>
      </c>
      <c r="I2601" s="35">
        <v>11.9</v>
      </c>
      <c r="J2601" s="114">
        <v>13815</v>
      </c>
      <c r="K2601" s="43">
        <f t="shared" si="173"/>
        <v>9210</v>
      </c>
      <c r="L2601" s="43"/>
      <c r="M2601" s="140"/>
      <c r="O2601" s="113"/>
    </row>
    <row r="2602" spans="1:15" x14ac:dyDescent="0.25">
      <c r="A2602" s="29" t="s">
        <v>4240</v>
      </c>
      <c r="B2602" s="28" t="s">
        <v>4241</v>
      </c>
      <c r="C2602" s="1">
        <v>21966</v>
      </c>
      <c r="D2602" s="48" t="s">
        <v>743</v>
      </c>
      <c r="E2602" s="43">
        <f t="shared" si="171"/>
        <v>20502</v>
      </c>
      <c r="F2602" s="33">
        <f t="shared" si="170"/>
        <v>14644</v>
      </c>
      <c r="G2602" s="43"/>
      <c r="H2602" s="33">
        <v>18159</v>
      </c>
      <c r="I2602" s="35">
        <v>18.75</v>
      </c>
      <c r="J2602" s="114">
        <v>21967</v>
      </c>
      <c r="K2602" s="43">
        <f t="shared" si="173"/>
        <v>14644</v>
      </c>
      <c r="L2602" s="43"/>
      <c r="M2602" s="140"/>
      <c r="O2602" s="113"/>
    </row>
    <row r="2603" spans="1:15" x14ac:dyDescent="0.25">
      <c r="A2603" s="29" t="s">
        <v>4242</v>
      </c>
      <c r="B2603" s="28" t="s">
        <v>4243</v>
      </c>
      <c r="C2603" s="1">
        <v>31509</v>
      </c>
      <c r="D2603" s="48" t="s">
        <v>743</v>
      </c>
      <c r="E2603" s="43">
        <f t="shared" si="171"/>
        <v>29408</v>
      </c>
      <c r="F2603" s="33">
        <f t="shared" si="170"/>
        <v>21006</v>
      </c>
      <c r="G2603" s="43"/>
      <c r="H2603" s="33">
        <v>26048</v>
      </c>
      <c r="I2603" s="35">
        <v>26.7</v>
      </c>
      <c r="J2603" s="114">
        <v>31510</v>
      </c>
      <c r="K2603" s="43">
        <f t="shared" si="173"/>
        <v>21006</v>
      </c>
      <c r="L2603" s="43"/>
      <c r="M2603" s="140"/>
      <c r="O2603" s="113"/>
    </row>
    <row r="2604" spans="1:15" x14ac:dyDescent="0.25">
      <c r="A2604" s="29" t="s">
        <v>4244</v>
      </c>
      <c r="B2604" s="28" t="s">
        <v>4245</v>
      </c>
      <c r="C2604" s="1">
        <v>26946</v>
      </c>
      <c r="D2604" s="48" t="s">
        <v>743</v>
      </c>
      <c r="E2604" s="43">
        <f t="shared" si="171"/>
        <v>25151</v>
      </c>
      <c r="F2604" s="33">
        <f t="shared" si="170"/>
        <v>17965</v>
      </c>
      <c r="G2604" s="43"/>
      <c r="H2604" s="33">
        <v>22276</v>
      </c>
      <c r="I2604" s="35">
        <v>22.5</v>
      </c>
      <c r="J2604" s="114">
        <v>26947</v>
      </c>
      <c r="K2604" s="43">
        <f t="shared" si="173"/>
        <v>17965</v>
      </c>
      <c r="L2604" s="43"/>
      <c r="M2604" s="140"/>
      <c r="O2604" s="113"/>
    </row>
    <row r="2605" spans="1:15" x14ac:dyDescent="0.25">
      <c r="A2605" s="29" t="s">
        <v>4246</v>
      </c>
      <c r="B2605" s="28" t="s">
        <v>4247</v>
      </c>
      <c r="C2605" s="1">
        <v>45413</v>
      </c>
      <c r="D2605" s="48" t="s">
        <v>743</v>
      </c>
      <c r="E2605" s="43">
        <f t="shared" si="171"/>
        <v>42386</v>
      </c>
      <c r="F2605" s="33">
        <f t="shared" si="170"/>
        <v>30276</v>
      </c>
      <c r="G2605" s="43"/>
      <c r="H2605" s="33">
        <v>37542</v>
      </c>
      <c r="I2605" s="35">
        <v>33.700000000000003</v>
      </c>
      <c r="J2605" s="114">
        <v>45414</v>
      </c>
      <c r="K2605" s="43">
        <f t="shared" si="173"/>
        <v>30276</v>
      </c>
      <c r="L2605" s="43"/>
      <c r="M2605" s="140"/>
      <c r="O2605" s="113"/>
    </row>
    <row r="2606" spans="1:15" x14ac:dyDescent="0.25">
      <c r="A2606" s="29" t="s">
        <v>4248</v>
      </c>
      <c r="B2606" s="28" t="s">
        <v>4249</v>
      </c>
      <c r="C2606" s="1">
        <v>40929</v>
      </c>
      <c r="D2606" s="48" t="s">
        <v>743</v>
      </c>
      <c r="E2606" s="43">
        <f t="shared" si="171"/>
        <v>38200</v>
      </c>
      <c r="F2606" s="33">
        <f t="shared" si="170"/>
        <v>27286</v>
      </c>
      <c r="G2606" s="43"/>
      <c r="H2606" s="33">
        <v>33835</v>
      </c>
      <c r="I2606" s="35">
        <v>29.25</v>
      </c>
      <c r="J2606" s="114">
        <v>40929</v>
      </c>
      <c r="K2606" s="43">
        <f t="shared" si="173"/>
        <v>27286</v>
      </c>
      <c r="L2606" s="43"/>
      <c r="M2606" s="140"/>
      <c r="O2606" s="113"/>
    </row>
    <row r="2607" spans="1:15" x14ac:dyDescent="0.25">
      <c r="A2607" s="29" t="s">
        <v>4250</v>
      </c>
      <c r="B2607" s="28" t="s">
        <v>4251</v>
      </c>
      <c r="C2607" s="1">
        <v>44314</v>
      </c>
      <c r="D2607" s="48" t="s">
        <v>743</v>
      </c>
      <c r="E2607" s="43">
        <f t="shared" si="171"/>
        <v>41360</v>
      </c>
      <c r="F2607" s="33">
        <f t="shared" si="170"/>
        <v>29543</v>
      </c>
      <c r="G2607" s="43"/>
      <c r="H2607" s="33">
        <v>36633</v>
      </c>
      <c r="I2607" s="35">
        <v>33.700000000000003</v>
      </c>
      <c r="J2607" s="114">
        <v>44314</v>
      </c>
      <c r="K2607" s="43">
        <f t="shared" si="173"/>
        <v>29543</v>
      </c>
      <c r="L2607" s="43"/>
      <c r="M2607" s="140"/>
      <c r="O2607" s="113"/>
    </row>
    <row r="2608" spans="1:15" x14ac:dyDescent="0.25">
      <c r="A2608" s="29" t="s">
        <v>4252</v>
      </c>
      <c r="B2608" s="28" t="s">
        <v>4253</v>
      </c>
      <c r="C2608" s="1">
        <v>56747</v>
      </c>
      <c r="D2608" s="48" t="s">
        <v>743</v>
      </c>
      <c r="E2608" s="43">
        <f t="shared" si="171"/>
        <v>52963</v>
      </c>
      <c r="F2608" s="33">
        <f t="shared" si="170"/>
        <v>37831</v>
      </c>
      <c r="G2608" s="43"/>
      <c r="H2608" s="33">
        <v>46911</v>
      </c>
      <c r="I2608" s="35">
        <v>42.75</v>
      </c>
      <c r="J2608" s="114">
        <v>56747</v>
      </c>
      <c r="K2608" s="43">
        <f t="shared" si="173"/>
        <v>37831</v>
      </c>
      <c r="L2608" s="43"/>
      <c r="M2608" s="140"/>
      <c r="O2608" s="113"/>
    </row>
    <row r="2609" spans="1:15" x14ac:dyDescent="0.25">
      <c r="A2609" s="29" t="s">
        <v>4254</v>
      </c>
      <c r="B2609" s="28" t="s">
        <v>4255</v>
      </c>
      <c r="C2609" s="1">
        <v>103882</v>
      </c>
      <c r="D2609" s="48" t="s">
        <v>743</v>
      </c>
      <c r="E2609" s="43">
        <f t="shared" si="171"/>
        <v>96957</v>
      </c>
      <c r="F2609" s="33">
        <f t="shared" si="170"/>
        <v>69255</v>
      </c>
      <c r="G2609" s="43"/>
      <c r="H2609" s="33">
        <v>85876</v>
      </c>
      <c r="I2609" s="35">
        <v>52.05</v>
      </c>
      <c r="J2609" s="114">
        <v>103882</v>
      </c>
      <c r="K2609" s="43">
        <f t="shared" si="173"/>
        <v>69255</v>
      </c>
      <c r="L2609" s="43"/>
      <c r="M2609" s="140"/>
      <c r="O2609" s="113"/>
    </row>
    <row r="2610" spans="1:15" x14ac:dyDescent="0.25">
      <c r="A2610" s="29" t="s">
        <v>4256</v>
      </c>
      <c r="B2610" s="28" t="s">
        <v>4257</v>
      </c>
      <c r="C2610" s="1">
        <v>4495</v>
      </c>
      <c r="D2610" s="48" t="s">
        <v>743</v>
      </c>
      <c r="E2610" s="43">
        <f t="shared" si="171"/>
        <v>4196</v>
      </c>
      <c r="F2610" s="33">
        <f t="shared" si="170"/>
        <v>2997</v>
      </c>
      <c r="G2610" s="43"/>
      <c r="H2610" s="33">
        <v>3716</v>
      </c>
      <c r="I2610" s="35">
        <v>3.5</v>
      </c>
      <c r="J2610" s="114">
        <v>4495</v>
      </c>
      <c r="K2610" s="43">
        <f t="shared" si="173"/>
        <v>2997</v>
      </c>
      <c r="L2610" s="43"/>
      <c r="M2610" s="140"/>
      <c r="O2610" s="113"/>
    </row>
    <row r="2611" spans="1:15" x14ac:dyDescent="0.25">
      <c r="A2611" s="29" t="s">
        <v>4258</v>
      </c>
      <c r="B2611" s="28" t="s">
        <v>4259</v>
      </c>
      <c r="C2611" s="1">
        <v>8204</v>
      </c>
      <c r="D2611" s="48" t="s">
        <v>743</v>
      </c>
      <c r="E2611" s="43">
        <f t="shared" si="171"/>
        <v>7657</v>
      </c>
      <c r="F2611" s="33">
        <f t="shared" si="170"/>
        <v>5469</v>
      </c>
      <c r="G2611" s="43"/>
      <c r="H2611" s="33">
        <v>6782</v>
      </c>
      <c r="I2611" s="35">
        <v>8.48</v>
      </c>
      <c r="J2611" s="114">
        <v>8204</v>
      </c>
      <c r="K2611" s="43">
        <f t="shared" si="173"/>
        <v>5469</v>
      </c>
      <c r="L2611" s="43"/>
      <c r="M2611" s="140"/>
      <c r="O2611" s="113"/>
    </row>
    <row r="2612" spans="1:15" x14ac:dyDescent="0.25">
      <c r="A2612" s="29" t="s">
        <v>4260</v>
      </c>
      <c r="B2612" s="28" t="s">
        <v>4261</v>
      </c>
      <c r="C2612" s="1">
        <v>16812</v>
      </c>
      <c r="D2612" s="48" t="s">
        <v>743</v>
      </c>
      <c r="E2612" s="43">
        <f t="shared" si="171"/>
        <v>15691</v>
      </c>
      <c r="F2612" s="33">
        <f t="shared" si="170"/>
        <v>11208</v>
      </c>
      <c r="G2612" s="43"/>
      <c r="H2612" s="33">
        <v>13898</v>
      </c>
      <c r="I2612" s="35">
        <v>16.625</v>
      </c>
      <c r="J2612" s="114">
        <v>16812</v>
      </c>
      <c r="K2612" s="43">
        <f t="shared" si="173"/>
        <v>11208</v>
      </c>
      <c r="L2612" s="43"/>
      <c r="M2612" s="140"/>
      <c r="O2612" s="113"/>
    </row>
    <row r="2613" spans="1:15" x14ac:dyDescent="0.25">
      <c r="A2613" s="29" t="s">
        <v>4262</v>
      </c>
      <c r="B2613" s="28" t="s">
        <v>4263</v>
      </c>
      <c r="C2613" s="1">
        <v>40267</v>
      </c>
      <c r="D2613" s="48" t="s">
        <v>743</v>
      </c>
      <c r="E2613" s="43">
        <f t="shared" si="171"/>
        <v>37583</v>
      </c>
      <c r="F2613" s="33">
        <f t="shared" si="170"/>
        <v>26845</v>
      </c>
      <c r="G2613" s="43"/>
      <c r="H2613" s="33">
        <v>33288</v>
      </c>
      <c r="I2613" s="35">
        <v>17.91</v>
      </c>
      <c r="J2613" s="114">
        <v>40268</v>
      </c>
      <c r="K2613" s="43">
        <f t="shared" si="173"/>
        <v>26845</v>
      </c>
      <c r="L2613" s="43"/>
      <c r="M2613" s="140"/>
      <c r="O2613" s="113"/>
    </row>
    <row r="2614" spans="1:15" x14ac:dyDescent="0.25">
      <c r="A2614" s="29" t="s">
        <v>4264</v>
      </c>
      <c r="B2614" s="28" t="s">
        <v>4265</v>
      </c>
      <c r="C2614" s="1">
        <v>7160</v>
      </c>
      <c r="D2614" s="48" t="s">
        <v>743</v>
      </c>
      <c r="E2614" s="43">
        <f t="shared" si="171"/>
        <v>6682</v>
      </c>
      <c r="F2614" s="33">
        <f t="shared" si="170"/>
        <v>4773</v>
      </c>
      <c r="G2614" s="43"/>
      <c r="H2614" s="33">
        <v>5919</v>
      </c>
      <c r="I2614" s="35">
        <v>2.76</v>
      </c>
      <c r="J2614" s="114">
        <v>7160</v>
      </c>
      <c r="K2614" s="43">
        <f t="shared" si="173"/>
        <v>4773</v>
      </c>
      <c r="L2614" s="43"/>
      <c r="M2614" s="140"/>
      <c r="O2614" s="113"/>
    </row>
    <row r="2615" spans="1:15" x14ac:dyDescent="0.25">
      <c r="A2615" s="29" t="s">
        <v>4266</v>
      </c>
      <c r="B2615" s="28" t="s">
        <v>4267</v>
      </c>
      <c r="C2615" s="1">
        <v>12169</v>
      </c>
      <c r="D2615" s="48" t="s">
        <v>743</v>
      </c>
      <c r="E2615" s="43">
        <f t="shared" si="171"/>
        <v>11358</v>
      </c>
      <c r="F2615" s="33">
        <f t="shared" si="170"/>
        <v>8113</v>
      </c>
      <c r="G2615" s="43"/>
      <c r="H2615" s="33">
        <v>10060</v>
      </c>
      <c r="I2615" s="35">
        <v>5.52</v>
      </c>
      <c r="J2615" s="114">
        <v>12169</v>
      </c>
      <c r="K2615" s="43">
        <f t="shared" si="173"/>
        <v>8113</v>
      </c>
      <c r="L2615" s="43"/>
      <c r="M2615" s="140"/>
      <c r="O2615" s="113"/>
    </row>
    <row r="2616" spans="1:15" ht="16.5" customHeight="1" x14ac:dyDescent="0.25">
      <c r="A2616" s="29" t="s">
        <v>4268</v>
      </c>
      <c r="B2616" s="28" t="s">
        <v>4269</v>
      </c>
      <c r="C2616" s="1">
        <v>16751</v>
      </c>
      <c r="D2616" s="48" t="s">
        <v>743</v>
      </c>
      <c r="E2616" s="43">
        <f t="shared" si="171"/>
        <v>15635</v>
      </c>
      <c r="F2616" s="33">
        <f t="shared" si="170"/>
        <v>11168</v>
      </c>
      <c r="G2616" s="43"/>
      <c r="H2616" s="33">
        <v>13848</v>
      </c>
      <c r="I2616" s="35">
        <v>8.25</v>
      </c>
      <c r="J2616" s="33">
        <v>16752</v>
      </c>
      <c r="K2616" s="43">
        <f t="shared" si="173"/>
        <v>11168</v>
      </c>
      <c r="L2616" s="43"/>
      <c r="M2616" s="140"/>
      <c r="O2616" s="113"/>
    </row>
    <row r="2617" spans="1:15" ht="16.5" customHeight="1" x14ac:dyDescent="0.25">
      <c r="A2617" s="29" t="s">
        <v>4270</v>
      </c>
      <c r="B2617" s="28" t="s">
        <v>4271</v>
      </c>
      <c r="C2617" s="1">
        <v>21456</v>
      </c>
      <c r="D2617" s="48" t="s">
        <v>743</v>
      </c>
      <c r="E2617" s="43">
        <f t="shared" si="171"/>
        <v>20026</v>
      </c>
      <c r="F2617" s="33">
        <f t="shared" si="170"/>
        <v>14304</v>
      </c>
      <c r="G2617" s="43"/>
      <c r="H2617" s="33">
        <v>17737</v>
      </c>
      <c r="I2617" s="35">
        <v>11.04</v>
      </c>
      <c r="J2617" s="33">
        <v>21456</v>
      </c>
      <c r="K2617" s="43">
        <f t="shared" si="173"/>
        <v>14304</v>
      </c>
      <c r="L2617" s="43"/>
      <c r="M2617" s="140"/>
      <c r="O2617" s="113"/>
    </row>
    <row r="2618" spans="1:15" ht="16.5" customHeight="1" x14ac:dyDescent="0.25">
      <c r="A2618" s="29" t="s">
        <v>4272</v>
      </c>
      <c r="B2618" s="28" t="s">
        <v>4273</v>
      </c>
      <c r="C2618" s="1">
        <v>26571</v>
      </c>
      <c r="D2618" s="48" t="s">
        <v>743</v>
      </c>
      <c r="E2618" s="43">
        <f t="shared" si="171"/>
        <v>24801</v>
      </c>
      <c r="F2618" s="33">
        <f t="shared" si="170"/>
        <v>17715</v>
      </c>
      <c r="G2618" s="43"/>
      <c r="H2618" s="33">
        <v>21966</v>
      </c>
      <c r="I2618" s="35">
        <v>13.8</v>
      </c>
      <c r="J2618" s="33">
        <v>26572</v>
      </c>
      <c r="K2618" s="43">
        <f t="shared" si="173"/>
        <v>17715</v>
      </c>
      <c r="L2618" s="43"/>
      <c r="M2618" s="140"/>
      <c r="O2618" s="113"/>
    </row>
    <row r="2619" spans="1:15" ht="16.5" customHeight="1" x14ac:dyDescent="0.25">
      <c r="A2619" s="29" t="s">
        <v>4274</v>
      </c>
      <c r="B2619" s="28" t="s">
        <v>4275</v>
      </c>
      <c r="C2619" s="1">
        <v>31789</v>
      </c>
      <c r="D2619" s="48" t="s">
        <v>743</v>
      </c>
      <c r="E2619" s="43">
        <f t="shared" si="171"/>
        <v>29670</v>
      </c>
      <c r="F2619" s="33">
        <f t="shared" si="170"/>
        <v>21193</v>
      </c>
      <c r="G2619" s="43"/>
      <c r="H2619" s="33">
        <v>26279</v>
      </c>
      <c r="I2619" s="35">
        <v>16.559999999999999</v>
      </c>
      <c r="J2619" s="33">
        <v>31789</v>
      </c>
      <c r="K2619" s="43">
        <f t="shared" si="173"/>
        <v>21193</v>
      </c>
      <c r="L2619" s="43"/>
      <c r="M2619" s="140"/>
      <c r="O2619" s="113"/>
    </row>
    <row r="2620" spans="1:15" ht="16.5" customHeight="1" x14ac:dyDescent="0.25">
      <c r="A2620" s="29" t="s">
        <v>4276</v>
      </c>
      <c r="B2620" s="28" t="s">
        <v>4277</v>
      </c>
      <c r="C2620" s="1">
        <v>4491</v>
      </c>
      <c r="D2620" s="48" t="s">
        <v>743</v>
      </c>
      <c r="E2620" s="43">
        <f t="shared" si="171"/>
        <v>4192</v>
      </c>
      <c r="F2620" s="33">
        <f t="shared" si="170"/>
        <v>2994</v>
      </c>
      <c r="G2620" s="43"/>
      <c r="H2620" s="33">
        <v>3713</v>
      </c>
      <c r="I2620" s="35">
        <v>1.1000000000000001</v>
      </c>
      <c r="J2620" s="33">
        <v>4492</v>
      </c>
      <c r="K2620" s="43">
        <f t="shared" si="173"/>
        <v>2994</v>
      </c>
      <c r="L2620" s="43"/>
      <c r="M2620" s="140"/>
      <c r="O2620" s="113"/>
    </row>
    <row r="2621" spans="1:15" ht="16.5" customHeight="1" x14ac:dyDescent="0.25">
      <c r="A2621" s="29" t="s">
        <v>4278</v>
      </c>
      <c r="B2621" s="28" t="s">
        <v>4279</v>
      </c>
      <c r="C2621" s="1">
        <v>1954</v>
      </c>
      <c r="D2621" s="48" t="s">
        <v>743</v>
      </c>
      <c r="E2621" s="43">
        <f t="shared" si="171"/>
        <v>1824</v>
      </c>
      <c r="F2621" s="33">
        <f t="shared" si="170"/>
        <v>1303</v>
      </c>
      <c r="G2621" s="43"/>
      <c r="H2621" s="33">
        <v>1616</v>
      </c>
      <c r="I2621" s="35">
        <v>0.6</v>
      </c>
      <c r="J2621" s="33">
        <v>1955</v>
      </c>
      <c r="K2621" s="43">
        <f t="shared" si="173"/>
        <v>1303</v>
      </c>
      <c r="L2621" s="43"/>
      <c r="M2621" s="140"/>
      <c r="O2621" s="113"/>
    </row>
    <row r="2622" spans="1:15" ht="16.5" customHeight="1" x14ac:dyDescent="0.25">
      <c r="A2622" s="29" t="s">
        <v>4280</v>
      </c>
      <c r="B2622" s="28" t="s">
        <v>4281</v>
      </c>
      <c r="C2622" s="1">
        <v>2646</v>
      </c>
      <c r="D2622" s="48" t="s">
        <v>743</v>
      </c>
      <c r="E2622" s="43">
        <f t="shared" si="171"/>
        <v>2471</v>
      </c>
      <c r="F2622" s="33">
        <f t="shared" si="170"/>
        <v>1765</v>
      </c>
      <c r="G2622" s="43"/>
      <c r="H2622" s="33">
        <v>2188</v>
      </c>
      <c r="I2622" s="35">
        <v>0.3</v>
      </c>
      <c r="J2622" s="33">
        <v>2647</v>
      </c>
      <c r="K2622" s="43">
        <f t="shared" si="173"/>
        <v>1765</v>
      </c>
      <c r="L2622" s="43"/>
      <c r="M2622" s="140"/>
      <c r="O2622" s="113"/>
    </row>
    <row r="2623" spans="1:15" ht="16.5" customHeight="1" x14ac:dyDescent="0.25">
      <c r="A2623" s="29" t="s">
        <v>4282</v>
      </c>
      <c r="B2623" s="28" t="s">
        <v>4283</v>
      </c>
      <c r="C2623" s="1">
        <v>4529</v>
      </c>
      <c r="D2623" s="48" t="s">
        <v>743</v>
      </c>
      <c r="E2623" s="43">
        <f t="shared" si="171"/>
        <v>4227</v>
      </c>
      <c r="F2623" s="33">
        <f t="shared" si="170"/>
        <v>3019</v>
      </c>
      <c r="G2623" s="43"/>
      <c r="H2623" s="33">
        <v>3744</v>
      </c>
      <c r="I2623" s="35">
        <v>1</v>
      </c>
      <c r="J2623" s="33">
        <v>4529</v>
      </c>
      <c r="K2623" s="43">
        <f t="shared" si="173"/>
        <v>3019</v>
      </c>
      <c r="L2623" s="43"/>
      <c r="M2623" s="140"/>
      <c r="O2623" s="113"/>
    </row>
    <row r="2624" spans="1:15" ht="16.5" customHeight="1" x14ac:dyDescent="0.25">
      <c r="A2624" s="29" t="s">
        <v>4284</v>
      </c>
      <c r="B2624" s="28" t="s">
        <v>4285</v>
      </c>
      <c r="C2624" s="1">
        <v>4637</v>
      </c>
      <c r="D2624" s="48" t="s">
        <v>743</v>
      </c>
      <c r="E2624" s="43">
        <f t="shared" si="171"/>
        <v>4329</v>
      </c>
      <c r="F2624" s="33">
        <f t="shared" si="170"/>
        <v>3092</v>
      </c>
      <c r="G2624" s="43"/>
      <c r="H2624" s="33">
        <v>3834</v>
      </c>
      <c r="I2624" s="35">
        <v>2</v>
      </c>
      <c r="J2624" s="33">
        <v>4638</v>
      </c>
      <c r="K2624" s="43">
        <f t="shared" si="173"/>
        <v>3092</v>
      </c>
      <c r="L2624" s="43"/>
      <c r="M2624" s="140"/>
      <c r="O2624" s="113"/>
    </row>
    <row r="2625" spans="1:15" ht="16.5" customHeight="1" x14ac:dyDescent="0.25">
      <c r="A2625" s="29" t="s">
        <v>4286</v>
      </c>
      <c r="B2625" s="28" t="s">
        <v>4287</v>
      </c>
      <c r="C2625" s="1">
        <v>2081</v>
      </c>
      <c r="D2625" s="48" t="s">
        <v>743</v>
      </c>
      <c r="E2625" s="43">
        <f t="shared" si="171"/>
        <v>1943</v>
      </c>
      <c r="F2625" s="33">
        <f t="shared" si="170"/>
        <v>1388</v>
      </c>
      <c r="G2625" s="43"/>
      <c r="H2625" s="33">
        <v>1721</v>
      </c>
      <c r="I2625" s="35">
        <v>185</v>
      </c>
      <c r="J2625" s="33">
        <v>2082</v>
      </c>
      <c r="K2625" s="43">
        <f t="shared" si="173"/>
        <v>1388</v>
      </c>
      <c r="L2625" s="43"/>
      <c r="M2625" s="140"/>
      <c r="O2625" s="113"/>
    </row>
    <row r="2626" spans="1:15" x14ac:dyDescent="0.25">
      <c r="B2626" s="48"/>
      <c r="D2626" s="31" t="s">
        <v>4187</v>
      </c>
      <c r="E2626" s="43" t="str">
        <f t="shared" si="171"/>
        <v/>
      </c>
      <c r="F2626" s="33" t="str">
        <f t="shared" si="170"/>
        <v/>
      </c>
      <c r="G2626" s="43"/>
      <c r="H2626" s="62" t="s">
        <v>4288</v>
      </c>
      <c r="J2626" s="114" t="s">
        <v>159</v>
      </c>
      <c r="K2626" s="43"/>
      <c r="L2626" s="43"/>
      <c r="M2626" s="140"/>
      <c r="O2626" s="113"/>
    </row>
    <row r="2627" spans="1:15" x14ac:dyDescent="0.25">
      <c r="B2627" s="48"/>
      <c r="D2627" s="31" t="s">
        <v>4289</v>
      </c>
      <c r="E2627" s="43" t="str">
        <f t="shared" si="171"/>
        <v/>
      </c>
      <c r="F2627" s="33" t="str">
        <f t="shared" si="170"/>
        <v/>
      </c>
      <c r="G2627" s="43"/>
      <c r="H2627" s="58" t="s">
        <v>4290</v>
      </c>
      <c r="J2627" s="114" t="s">
        <v>159</v>
      </c>
      <c r="K2627" s="43"/>
      <c r="L2627" s="43"/>
      <c r="M2627" s="140"/>
      <c r="O2627" s="113"/>
    </row>
    <row r="2628" spans="1:15" ht="15.75" thickBot="1" x14ac:dyDescent="0.3">
      <c r="B2628" s="48"/>
      <c r="D2628" s="31" t="s">
        <v>4192</v>
      </c>
      <c r="E2628" s="43" t="str">
        <f t="shared" si="171"/>
        <v/>
      </c>
      <c r="F2628" s="33" t="str">
        <f t="shared" si="170"/>
        <v/>
      </c>
      <c r="G2628" s="43"/>
      <c r="H2628" s="58" t="s">
        <v>4291</v>
      </c>
      <c r="J2628" s="114" t="s">
        <v>159</v>
      </c>
      <c r="K2628" s="43"/>
      <c r="L2628" s="43"/>
      <c r="M2628" s="140"/>
      <c r="O2628" s="113"/>
    </row>
    <row r="2629" spans="1:15" x14ac:dyDescent="0.25">
      <c r="B2629" s="50"/>
      <c r="D2629" s="31" t="s">
        <v>4194</v>
      </c>
      <c r="E2629" s="43" t="str">
        <f t="shared" si="171"/>
        <v/>
      </c>
      <c r="F2629" s="33" t="str">
        <f t="shared" si="170"/>
        <v/>
      </c>
      <c r="G2629" s="43"/>
      <c r="H2629" s="58" t="s">
        <v>4292</v>
      </c>
      <c r="J2629" s="114" t="s">
        <v>159</v>
      </c>
      <c r="K2629" s="43"/>
      <c r="L2629" s="43"/>
      <c r="M2629" s="140"/>
      <c r="O2629" s="113"/>
    </row>
    <row r="2630" spans="1:15" x14ac:dyDescent="0.25">
      <c r="B2630" s="37" t="s">
        <v>4196</v>
      </c>
      <c r="D2630" s="31" t="s">
        <v>4197</v>
      </c>
      <c r="E2630" s="43" t="str">
        <f t="shared" si="171"/>
        <v/>
      </c>
      <c r="F2630" s="33" t="str">
        <f t="shared" si="170"/>
        <v/>
      </c>
      <c r="G2630" s="43"/>
      <c r="H2630" s="63" t="s">
        <v>4198</v>
      </c>
      <c r="J2630" s="114" t="s">
        <v>159</v>
      </c>
      <c r="K2630" s="43"/>
      <c r="L2630" s="43"/>
      <c r="M2630" s="140"/>
      <c r="O2630" s="113"/>
    </row>
    <row r="2631" spans="1:15" x14ac:dyDescent="0.25">
      <c r="B2631" s="37" t="s">
        <v>4293</v>
      </c>
      <c r="D2631" s="31"/>
      <c r="E2631" s="43" t="str">
        <f t="shared" si="171"/>
        <v/>
      </c>
      <c r="F2631" s="33" t="str">
        <f t="shared" si="170"/>
        <v/>
      </c>
      <c r="G2631" s="43"/>
      <c r="H2631" s="55" t="s">
        <v>241</v>
      </c>
      <c r="I2631" s="35" t="s">
        <v>242</v>
      </c>
      <c r="J2631" s="114" t="s">
        <v>159</v>
      </c>
      <c r="K2631" s="43"/>
      <c r="L2631" s="43"/>
      <c r="M2631" s="140"/>
      <c r="O2631" s="113"/>
    </row>
    <row r="2632" spans="1:15" ht="15.75" thickBot="1" x14ac:dyDescent="0.3">
      <c r="A2632" s="23" t="s">
        <v>73</v>
      </c>
      <c r="B2632" s="59"/>
      <c r="D2632" s="31" t="s">
        <v>243</v>
      </c>
      <c r="E2632" s="43" t="str">
        <f t="shared" si="171"/>
        <v/>
      </c>
      <c r="F2632" s="33" t="str">
        <f t="shared" si="170"/>
        <v/>
      </c>
      <c r="G2632" s="43"/>
      <c r="H2632" s="55" t="s">
        <v>244</v>
      </c>
      <c r="I2632" s="35" t="s">
        <v>245</v>
      </c>
      <c r="J2632" s="114" t="s">
        <v>159</v>
      </c>
      <c r="K2632" s="43"/>
      <c r="L2632" s="43"/>
      <c r="M2632" s="140"/>
      <c r="O2632" s="113"/>
    </row>
    <row r="2633" spans="1:15" x14ac:dyDescent="0.25">
      <c r="A2633" s="29" t="s">
        <v>4294</v>
      </c>
      <c r="B2633" s="28" t="s">
        <v>4295</v>
      </c>
      <c r="C2633" s="1">
        <v>251</v>
      </c>
      <c r="D2633" s="48" t="s">
        <v>172</v>
      </c>
      <c r="E2633" s="43">
        <f t="shared" si="171"/>
        <v>235</v>
      </c>
      <c r="F2633" s="33">
        <f t="shared" ref="F2633:F2696" si="174">IF(K2633=0,"",K2633)</f>
        <v>168</v>
      </c>
      <c r="G2633" s="43"/>
      <c r="H2633" s="33">
        <v>208</v>
      </c>
      <c r="I2633" s="35">
        <v>0.12</v>
      </c>
      <c r="J2633" s="33">
        <v>252</v>
      </c>
      <c r="K2633" s="43">
        <f t="shared" ref="K2633:K2666" si="175">H2633/1.24</f>
        <v>168</v>
      </c>
      <c r="L2633" s="43"/>
      <c r="M2633" s="140"/>
      <c r="O2633" s="113"/>
    </row>
    <row r="2634" spans="1:15" x14ac:dyDescent="0.25">
      <c r="A2634" s="29" t="s">
        <v>4296</v>
      </c>
      <c r="B2634" s="28" t="s">
        <v>4297</v>
      </c>
      <c r="C2634" s="1">
        <v>297</v>
      </c>
      <c r="D2634" s="48" t="s">
        <v>172</v>
      </c>
      <c r="E2634" s="43">
        <f t="shared" ref="E2634:E2697" si="176">IF(K2634&lt;=0,"",K2634*E$2)</f>
        <v>277</v>
      </c>
      <c r="F2634" s="33">
        <f t="shared" si="174"/>
        <v>198</v>
      </c>
      <c r="G2634" s="43"/>
      <c r="H2634" s="33">
        <v>246</v>
      </c>
      <c r="I2634" s="35">
        <v>0.12</v>
      </c>
      <c r="J2634" s="33">
        <v>298</v>
      </c>
      <c r="K2634" s="43">
        <f t="shared" si="175"/>
        <v>198</v>
      </c>
      <c r="L2634" s="43"/>
      <c r="M2634" s="140"/>
      <c r="O2634" s="113"/>
    </row>
    <row r="2635" spans="1:15" x14ac:dyDescent="0.25">
      <c r="A2635" s="29" t="s">
        <v>4298</v>
      </c>
      <c r="B2635" s="28" t="s">
        <v>4299</v>
      </c>
      <c r="C2635" s="1">
        <v>569</v>
      </c>
      <c r="D2635" s="48" t="s">
        <v>172</v>
      </c>
      <c r="E2635" s="43">
        <f t="shared" si="176"/>
        <v>532</v>
      </c>
      <c r="F2635" s="33">
        <f t="shared" si="174"/>
        <v>380</v>
      </c>
      <c r="G2635" s="43"/>
      <c r="H2635" s="33">
        <v>471</v>
      </c>
      <c r="I2635" s="35">
        <v>0.27</v>
      </c>
      <c r="J2635" s="33">
        <v>570</v>
      </c>
      <c r="K2635" s="43">
        <f t="shared" si="175"/>
        <v>380</v>
      </c>
      <c r="L2635" s="43"/>
      <c r="M2635" s="140"/>
      <c r="O2635" s="113"/>
    </row>
    <row r="2636" spans="1:15" x14ac:dyDescent="0.25">
      <c r="A2636" s="29" t="s">
        <v>4300</v>
      </c>
      <c r="B2636" s="28" t="s">
        <v>4301</v>
      </c>
      <c r="C2636" s="1">
        <v>527</v>
      </c>
      <c r="D2636" s="48" t="s">
        <v>172</v>
      </c>
      <c r="E2636" s="43">
        <f t="shared" si="176"/>
        <v>493</v>
      </c>
      <c r="F2636" s="33">
        <f t="shared" si="174"/>
        <v>352</v>
      </c>
      <c r="G2636" s="43"/>
      <c r="H2636" s="33">
        <v>436</v>
      </c>
      <c r="I2636" s="35">
        <v>0.27</v>
      </c>
      <c r="J2636" s="33">
        <v>527</v>
      </c>
      <c r="K2636" s="43">
        <f t="shared" si="175"/>
        <v>352</v>
      </c>
      <c r="L2636" s="43"/>
      <c r="M2636" s="140"/>
      <c r="O2636" s="113"/>
    </row>
    <row r="2637" spans="1:15" x14ac:dyDescent="0.25">
      <c r="A2637" s="29" t="s">
        <v>4302</v>
      </c>
      <c r="B2637" s="28" t="s">
        <v>4303</v>
      </c>
      <c r="C2637" s="1">
        <v>544</v>
      </c>
      <c r="D2637" s="48" t="s">
        <v>172</v>
      </c>
      <c r="E2637" s="43">
        <f t="shared" si="176"/>
        <v>508</v>
      </c>
      <c r="F2637" s="33">
        <f t="shared" si="174"/>
        <v>363</v>
      </c>
      <c r="G2637" s="43"/>
      <c r="H2637" s="33">
        <v>450</v>
      </c>
      <c r="I2637" s="35">
        <v>0.27</v>
      </c>
      <c r="J2637" s="33">
        <v>544</v>
      </c>
      <c r="K2637" s="43">
        <f t="shared" si="175"/>
        <v>363</v>
      </c>
      <c r="L2637" s="43"/>
      <c r="M2637" s="140"/>
      <c r="O2637" s="113"/>
    </row>
    <row r="2638" spans="1:15" x14ac:dyDescent="0.25">
      <c r="A2638" s="29" t="s">
        <v>4304</v>
      </c>
      <c r="B2638" s="28" t="s">
        <v>4305</v>
      </c>
      <c r="C2638" s="1">
        <v>926</v>
      </c>
      <c r="D2638" s="48" t="s">
        <v>172</v>
      </c>
      <c r="E2638" s="43">
        <f t="shared" si="176"/>
        <v>865</v>
      </c>
      <c r="F2638" s="33">
        <f t="shared" si="174"/>
        <v>618</v>
      </c>
      <c r="G2638" s="43"/>
      <c r="H2638" s="33">
        <v>766</v>
      </c>
      <c r="I2638" s="35">
        <v>0.46500000000000002</v>
      </c>
      <c r="J2638" s="33">
        <v>927</v>
      </c>
      <c r="K2638" s="43">
        <f t="shared" si="175"/>
        <v>618</v>
      </c>
      <c r="L2638" s="43"/>
      <c r="M2638" s="140"/>
      <c r="O2638" s="113"/>
    </row>
    <row r="2639" spans="1:15" x14ac:dyDescent="0.25">
      <c r="A2639" s="29" t="s">
        <v>4306</v>
      </c>
      <c r="B2639" s="28" t="s">
        <v>4307</v>
      </c>
      <c r="C2639" s="1">
        <v>921</v>
      </c>
      <c r="D2639" s="48" t="s">
        <v>172</v>
      </c>
      <c r="E2639" s="43">
        <f t="shared" si="176"/>
        <v>861</v>
      </c>
      <c r="F2639" s="33">
        <f t="shared" si="174"/>
        <v>615</v>
      </c>
      <c r="G2639" s="43"/>
      <c r="H2639" s="33">
        <v>762</v>
      </c>
      <c r="I2639" s="35">
        <v>0.47</v>
      </c>
      <c r="J2639" s="33">
        <v>922</v>
      </c>
      <c r="K2639" s="43">
        <f t="shared" si="175"/>
        <v>615</v>
      </c>
      <c r="L2639" s="43"/>
      <c r="M2639" s="140"/>
      <c r="O2639" s="113"/>
    </row>
    <row r="2640" spans="1:15" x14ac:dyDescent="0.25">
      <c r="A2640" s="29" t="s">
        <v>4308</v>
      </c>
      <c r="B2640" s="28" t="s">
        <v>4309</v>
      </c>
      <c r="C2640" s="1">
        <v>952</v>
      </c>
      <c r="D2640" s="48" t="s">
        <v>172</v>
      </c>
      <c r="E2640" s="43">
        <f t="shared" si="176"/>
        <v>889</v>
      </c>
      <c r="F2640" s="33">
        <f t="shared" si="174"/>
        <v>635</v>
      </c>
      <c r="G2640" s="43"/>
      <c r="H2640" s="33">
        <v>787</v>
      </c>
      <c r="I2640" s="35">
        <v>0.47</v>
      </c>
      <c r="J2640" s="33">
        <v>952</v>
      </c>
      <c r="K2640" s="43">
        <f t="shared" si="175"/>
        <v>635</v>
      </c>
      <c r="L2640" s="43"/>
      <c r="M2640" s="140"/>
      <c r="O2640" s="113"/>
    </row>
    <row r="2641" spans="1:15" x14ac:dyDescent="0.25">
      <c r="A2641" s="29" t="s">
        <v>4310</v>
      </c>
      <c r="B2641" s="28" t="s">
        <v>4311</v>
      </c>
      <c r="C2641" s="1">
        <v>1213</v>
      </c>
      <c r="D2641" s="48" t="s">
        <v>172</v>
      </c>
      <c r="E2641" s="43">
        <f t="shared" si="176"/>
        <v>1133</v>
      </c>
      <c r="F2641" s="33">
        <f t="shared" si="174"/>
        <v>809</v>
      </c>
      <c r="G2641" s="43"/>
      <c r="H2641" s="33">
        <v>1003</v>
      </c>
      <c r="I2641" s="35">
        <v>0.72499999999999998</v>
      </c>
      <c r="J2641" s="33">
        <v>1213</v>
      </c>
      <c r="K2641" s="43">
        <f t="shared" si="175"/>
        <v>809</v>
      </c>
      <c r="L2641" s="43"/>
      <c r="M2641" s="140"/>
      <c r="O2641" s="113"/>
    </row>
    <row r="2642" spans="1:15" x14ac:dyDescent="0.25">
      <c r="A2642" s="29" t="s">
        <v>4312</v>
      </c>
      <c r="B2642" s="28" t="s">
        <v>4313</v>
      </c>
      <c r="C2642" s="1">
        <v>1301</v>
      </c>
      <c r="D2642" s="48" t="s">
        <v>172</v>
      </c>
      <c r="E2642" s="43">
        <f t="shared" si="176"/>
        <v>1215</v>
      </c>
      <c r="F2642" s="33">
        <f t="shared" si="174"/>
        <v>868</v>
      </c>
      <c r="G2642" s="43"/>
      <c r="H2642" s="33">
        <v>1076</v>
      </c>
      <c r="I2642" s="35">
        <v>0.72499999999999998</v>
      </c>
      <c r="J2642" s="33">
        <v>1302</v>
      </c>
      <c r="K2642" s="43">
        <f t="shared" si="175"/>
        <v>868</v>
      </c>
      <c r="L2642" s="43"/>
      <c r="M2642" s="140"/>
      <c r="O2642" s="113"/>
    </row>
    <row r="2643" spans="1:15" x14ac:dyDescent="0.25">
      <c r="A2643" s="29" t="s">
        <v>4314</v>
      </c>
      <c r="B2643" s="28" t="s">
        <v>4315</v>
      </c>
      <c r="C2643" s="1">
        <v>1438</v>
      </c>
      <c r="D2643" s="48" t="s">
        <v>172</v>
      </c>
      <c r="E2643" s="43">
        <f t="shared" si="176"/>
        <v>1343</v>
      </c>
      <c r="F2643" s="33">
        <f t="shared" si="174"/>
        <v>959</v>
      </c>
      <c r="G2643" s="43"/>
      <c r="H2643" s="33">
        <v>1189</v>
      </c>
      <c r="I2643" s="35">
        <v>0.73</v>
      </c>
      <c r="J2643" s="33">
        <v>1438</v>
      </c>
      <c r="K2643" s="43">
        <f t="shared" si="175"/>
        <v>959</v>
      </c>
      <c r="L2643" s="43"/>
      <c r="M2643" s="140"/>
      <c r="O2643" s="113"/>
    </row>
    <row r="2644" spans="1:15" x14ac:dyDescent="0.25">
      <c r="A2644" s="29" t="s">
        <v>4316</v>
      </c>
      <c r="B2644" s="28" t="s">
        <v>4317</v>
      </c>
      <c r="C2644" s="1">
        <v>1733</v>
      </c>
      <c r="D2644" s="48" t="s">
        <v>172</v>
      </c>
      <c r="E2644" s="43">
        <f t="shared" si="176"/>
        <v>1618</v>
      </c>
      <c r="F2644" s="33">
        <f t="shared" si="174"/>
        <v>1156</v>
      </c>
      <c r="G2644" s="43"/>
      <c r="H2644" s="33">
        <v>1433</v>
      </c>
      <c r="I2644" s="35">
        <v>1.04</v>
      </c>
      <c r="J2644" s="33">
        <v>1733</v>
      </c>
      <c r="K2644" s="43">
        <f t="shared" si="175"/>
        <v>1156</v>
      </c>
      <c r="L2644" s="43"/>
      <c r="M2644" s="140"/>
      <c r="O2644" s="113"/>
    </row>
    <row r="2645" spans="1:15" x14ac:dyDescent="0.25">
      <c r="A2645" s="29" t="s">
        <v>4318</v>
      </c>
      <c r="B2645" s="28" t="s">
        <v>4319</v>
      </c>
      <c r="C2645" s="1">
        <v>1770</v>
      </c>
      <c r="D2645" s="48" t="s">
        <v>172</v>
      </c>
      <c r="E2645" s="43">
        <f t="shared" si="176"/>
        <v>1653</v>
      </c>
      <c r="F2645" s="33">
        <f t="shared" si="174"/>
        <v>1181</v>
      </c>
      <c r="G2645" s="43"/>
      <c r="H2645" s="33">
        <v>1464</v>
      </c>
      <c r="I2645" s="35">
        <v>1.04</v>
      </c>
      <c r="J2645" s="33">
        <v>1771</v>
      </c>
      <c r="K2645" s="43">
        <f t="shared" si="175"/>
        <v>1181</v>
      </c>
      <c r="L2645" s="43"/>
      <c r="M2645" s="140"/>
      <c r="O2645" s="113"/>
    </row>
    <row r="2646" spans="1:15" x14ac:dyDescent="0.25">
      <c r="A2646" s="29" t="s">
        <v>4320</v>
      </c>
      <c r="B2646" s="28" t="s">
        <v>4321</v>
      </c>
      <c r="C2646" s="1">
        <v>1685</v>
      </c>
      <c r="D2646" s="48" t="s">
        <v>172</v>
      </c>
      <c r="E2646" s="43">
        <f t="shared" si="176"/>
        <v>1572</v>
      </c>
      <c r="F2646" s="33">
        <f t="shared" si="174"/>
        <v>1123</v>
      </c>
      <c r="G2646" s="43"/>
      <c r="H2646" s="33">
        <v>1393</v>
      </c>
      <c r="I2646" s="35">
        <v>1.04</v>
      </c>
      <c r="J2646" s="33">
        <v>1685</v>
      </c>
      <c r="K2646" s="43">
        <f t="shared" si="175"/>
        <v>1123</v>
      </c>
      <c r="L2646" s="43"/>
      <c r="M2646" s="140"/>
      <c r="O2646" s="113"/>
    </row>
    <row r="2647" spans="1:15" x14ac:dyDescent="0.25">
      <c r="A2647" s="29" t="s">
        <v>4322</v>
      </c>
      <c r="B2647" s="28" t="s">
        <v>4323</v>
      </c>
      <c r="C2647" s="1">
        <v>1770</v>
      </c>
      <c r="D2647" s="48" t="s">
        <v>172</v>
      </c>
      <c r="E2647" s="43">
        <f t="shared" si="176"/>
        <v>1653</v>
      </c>
      <c r="F2647" s="33">
        <f t="shared" si="174"/>
        <v>1181</v>
      </c>
      <c r="G2647" s="43"/>
      <c r="H2647" s="33">
        <v>1464</v>
      </c>
      <c r="I2647" s="35">
        <v>1.04</v>
      </c>
      <c r="J2647" s="33">
        <v>1771</v>
      </c>
      <c r="K2647" s="43">
        <f t="shared" si="175"/>
        <v>1181</v>
      </c>
      <c r="L2647" s="43"/>
      <c r="M2647" s="140"/>
      <c r="O2647" s="113"/>
    </row>
    <row r="2648" spans="1:15" x14ac:dyDescent="0.25">
      <c r="A2648" s="29" t="s">
        <v>4324</v>
      </c>
      <c r="B2648" s="28" t="s">
        <v>4325</v>
      </c>
      <c r="C2648" s="1">
        <v>3089</v>
      </c>
      <c r="D2648" s="48" t="s">
        <v>172</v>
      </c>
      <c r="E2648" s="43">
        <f t="shared" si="176"/>
        <v>2884</v>
      </c>
      <c r="F2648" s="33">
        <f t="shared" si="174"/>
        <v>2060</v>
      </c>
      <c r="G2648" s="43"/>
      <c r="H2648" s="33">
        <v>2554</v>
      </c>
      <c r="I2648" s="35">
        <v>1.492</v>
      </c>
      <c r="J2648" s="33">
        <v>3090</v>
      </c>
      <c r="K2648" s="43">
        <f t="shared" si="175"/>
        <v>2060</v>
      </c>
      <c r="L2648" s="43"/>
      <c r="M2648" s="140"/>
      <c r="O2648" s="113"/>
    </row>
    <row r="2649" spans="1:15" x14ac:dyDescent="0.25">
      <c r="A2649" s="29" t="s">
        <v>4326</v>
      </c>
      <c r="B2649" s="28" t="s">
        <v>4327</v>
      </c>
      <c r="C2649" s="1">
        <v>2539</v>
      </c>
      <c r="D2649" s="48" t="s">
        <v>172</v>
      </c>
      <c r="E2649" s="43">
        <f t="shared" si="176"/>
        <v>2370</v>
      </c>
      <c r="F2649" s="33">
        <f t="shared" si="174"/>
        <v>1693</v>
      </c>
      <c r="G2649" s="43"/>
      <c r="H2649" s="33">
        <v>2099</v>
      </c>
      <c r="I2649" s="35">
        <v>1.492</v>
      </c>
      <c r="J2649" s="33">
        <v>2539</v>
      </c>
      <c r="K2649" s="43">
        <f t="shared" si="175"/>
        <v>1693</v>
      </c>
      <c r="L2649" s="43"/>
      <c r="M2649" s="140"/>
      <c r="O2649" s="113"/>
    </row>
    <row r="2650" spans="1:15" x14ac:dyDescent="0.25">
      <c r="A2650" s="29" t="s">
        <v>4328</v>
      </c>
      <c r="B2650" s="28" t="s">
        <v>4329</v>
      </c>
      <c r="C2650" s="1">
        <v>3572</v>
      </c>
      <c r="D2650" s="48" t="s">
        <v>172</v>
      </c>
      <c r="E2650" s="43">
        <f t="shared" si="176"/>
        <v>3333</v>
      </c>
      <c r="F2650" s="33">
        <f t="shared" si="174"/>
        <v>2381</v>
      </c>
      <c r="G2650" s="43"/>
      <c r="H2650" s="33">
        <v>2953</v>
      </c>
      <c r="I2650" s="35">
        <v>1.83</v>
      </c>
      <c r="J2650" s="33">
        <v>3572</v>
      </c>
      <c r="K2650" s="43">
        <f t="shared" si="175"/>
        <v>2381</v>
      </c>
      <c r="L2650" s="43"/>
      <c r="M2650" s="140"/>
      <c r="O2650" s="113"/>
    </row>
    <row r="2651" spans="1:15" x14ac:dyDescent="0.25">
      <c r="A2651" s="29" t="s">
        <v>4330</v>
      </c>
      <c r="B2651" s="28" t="s">
        <v>4331</v>
      </c>
      <c r="C2651" s="1">
        <v>3226</v>
      </c>
      <c r="D2651" s="48" t="s">
        <v>172</v>
      </c>
      <c r="E2651" s="43">
        <f t="shared" si="176"/>
        <v>3011</v>
      </c>
      <c r="F2651" s="33">
        <f t="shared" si="174"/>
        <v>2151</v>
      </c>
      <c r="G2651" s="43"/>
      <c r="H2651" s="33">
        <v>2667</v>
      </c>
      <c r="I2651" s="35">
        <v>1.83</v>
      </c>
      <c r="J2651" s="33">
        <v>3226</v>
      </c>
      <c r="K2651" s="43">
        <f t="shared" si="175"/>
        <v>2151</v>
      </c>
      <c r="L2651" s="43"/>
      <c r="M2651" s="140"/>
      <c r="O2651" s="113"/>
    </row>
    <row r="2652" spans="1:15" x14ac:dyDescent="0.25">
      <c r="A2652" s="29" t="s">
        <v>4332</v>
      </c>
      <c r="B2652" s="28" t="s">
        <v>4333</v>
      </c>
      <c r="C2652" s="1">
        <v>3497</v>
      </c>
      <c r="D2652" s="48" t="s">
        <v>172</v>
      </c>
      <c r="E2652" s="43">
        <f t="shared" si="176"/>
        <v>3263</v>
      </c>
      <c r="F2652" s="33">
        <f t="shared" si="174"/>
        <v>2331</v>
      </c>
      <c r="G2652" s="43"/>
      <c r="H2652" s="33">
        <v>2891</v>
      </c>
      <c r="I2652" s="35">
        <v>1.83</v>
      </c>
      <c r="J2652" s="33">
        <v>3497</v>
      </c>
      <c r="K2652" s="43">
        <f t="shared" si="175"/>
        <v>2331</v>
      </c>
      <c r="L2652" s="43"/>
      <c r="M2652" s="140"/>
      <c r="O2652" s="113"/>
    </row>
    <row r="2653" spans="1:15" x14ac:dyDescent="0.25">
      <c r="A2653" s="29" t="s">
        <v>4334</v>
      </c>
      <c r="B2653" s="28" t="s">
        <v>4335</v>
      </c>
      <c r="C2653" s="1">
        <v>4792</v>
      </c>
      <c r="D2653" s="48" t="s">
        <v>172</v>
      </c>
      <c r="E2653" s="43">
        <f t="shared" si="176"/>
        <v>4473</v>
      </c>
      <c r="F2653" s="33">
        <f t="shared" si="174"/>
        <v>3195</v>
      </c>
      <c r="G2653" s="43"/>
      <c r="H2653" s="33">
        <v>3962</v>
      </c>
      <c r="I2653" s="35">
        <v>2.8740000000000001</v>
      </c>
      <c r="J2653" s="33">
        <v>4793</v>
      </c>
      <c r="K2653" s="43">
        <f t="shared" si="175"/>
        <v>3195</v>
      </c>
      <c r="L2653" s="43"/>
      <c r="M2653" s="140"/>
      <c r="O2653" s="113"/>
    </row>
    <row r="2654" spans="1:15" x14ac:dyDescent="0.25">
      <c r="A2654" s="29" t="s">
        <v>4336</v>
      </c>
      <c r="B2654" s="28" t="s">
        <v>4337</v>
      </c>
      <c r="C2654" s="1">
        <v>5033</v>
      </c>
      <c r="D2654" s="48" t="s">
        <v>172</v>
      </c>
      <c r="E2654" s="43">
        <f t="shared" si="176"/>
        <v>4698</v>
      </c>
      <c r="F2654" s="33">
        <f t="shared" si="174"/>
        <v>3356</v>
      </c>
      <c r="G2654" s="43"/>
      <c r="H2654" s="33">
        <v>4161</v>
      </c>
      <c r="I2654" s="35">
        <v>2.87</v>
      </c>
      <c r="J2654" s="33">
        <v>5033</v>
      </c>
      <c r="K2654" s="43">
        <f t="shared" si="175"/>
        <v>3356</v>
      </c>
      <c r="L2654" s="43"/>
      <c r="M2654" s="140"/>
      <c r="O2654" s="113"/>
    </row>
    <row r="2655" spans="1:15" x14ac:dyDescent="0.25">
      <c r="A2655" s="29" t="s">
        <v>4338</v>
      </c>
      <c r="B2655" s="28" t="s">
        <v>4339</v>
      </c>
      <c r="C2655" s="1">
        <v>4975</v>
      </c>
      <c r="D2655" s="48" t="s">
        <v>172</v>
      </c>
      <c r="E2655" s="43">
        <f t="shared" si="176"/>
        <v>4644</v>
      </c>
      <c r="F2655" s="33">
        <f t="shared" si="174"/>
        <v>3317</v>
      </c>
      <c r="G2655" s="43"/>
      <c r="H2655" s="33">
        <v>4113</v>
      </c>
      <c r="I2655" s="35">
        <v>2.87</v>
      </c>
      <c r="J2655" s="33">
        <v>4975</v>
      </c>
      <c r="K2655" s="43">
        <f t="shared" si="175"/>
        <v>3317</v>
      </c>
      <c r="L2655" s="43"/>
      <c r="M2655" s="140"/>
      <c r="O2655" s="113"/>
    </row>
    <row r="2656" spans="1:15" x14ac:dyDescent="0.25">
      <c r="A2656" s="29" t="s">
        <v>4340</v>
      </c>
      <c r="B2656" s="28" t="s">
        <v>4341</v>
      </c>
      <c r="C2656" s="1">
        <v>5658</v>
      </c>
      <c r="D2656" s="48" t="s">
        <v>172</v>
      </c>
      <c r="E2656" s="43">
        <f t="shared" si="176"/>
        <v>5282</v>
      </c>
      <c r="F2656" s="33">
        <f t="shared" si="174"/>
        <v>3773</v>
      </c>
      <c r="G2656" s="43"/>
      <c r="H2656" s="33">
        <v>4678</v>
      </c>
      <c r="I2656" s="35">
        <v>2.87</v>
      </c>
      <c r="J2656" s="33">
        <v>5659</v>
      </c>
      <c r="K2656" s="43">
        <f t="shared" si="175"/>
        <v>3773</v>
      </c>
      <c r="L2656" s="43"/>
      <c r="M2656" s="140"/>
      <c r="O2656" s="113"/>
    </row>
    <row r="2657" spans="1:15" x14ac:dyDescent="0.25">
      <c r="A2657" s="29" t="s">
        <v>4342</v>
      </c>
      <c r="B2657" s="28" t="s">
        <v>4343</v>
      </c>
      <c r="C2657" s="1">
        <f>6678*2</f>
        <v>13356</v>
      </c>
      <c r="D2657" s="48" t="s">
        <v>172</v>
      </c>
      <c r="E2657" s="43">
        <f t="shared" si="176"/>
        <v>6233</v>
      </c>
      <c r="F2657" s="33">
        <f t="shared" si="174"/>
        <v>4452</v>
      </c>
      <c r="G2657" s="43"/>
      <c r="H2657" s="33">
        <v>5521</v>
      </c>
      <c r="I2657" s="35">
        <v>4.12</v>
      </c>
      <c r="J2657" s="33">
        <v>6679</v>
      </c>
      <c r="K2657" s="43">
        <f t="shared" si="175"/>
        <v>4452</v>
      </c>
      <c r="L2657" s="43"/>
      <c r="M2657" s="140"/>
      <c r="O2657" s="113"/>
    </row>
    <row r="2658" spans="1:15" x14ac:dyDescent="0.25">
      <c r="A2658" s="29" t="s">
        <v>4344</v>
      </c>
      <c r="B2658" s="28" t="s">
        <v>4345</v>
      </c>
      <c r="C2658" s="1">
        <v>7521</v>
      </c>
      <c r="D2658" s="48" t="s">
        <v>172</v>
      </c>
      <c r="E2658" s="43">
        <f t="shared" si="176"/>
        <v>7021</v>
      </c>
      <c r="F2658" s="33">
        <f t="shared" si="174"/>
        <v>5015</v>
      </c>
      <c r="G2658" s="43"/>
      <c r="H2658" s="33">
        <v>6218</v>
      </c>
      <c r="I2658" s="35">
        <v>4.12</v>
      </c>
      <c r="J2658" s="33">
        <v>7522</v>
      </c>
      <c r="K2658" s="43">
        <f t="shared" si="175"/>
        <v>5015</v>
      </c>
      <c r="L2658" s="43"/>
      <c r="M2658" s="140"/>
      <c r="O2658" s="113"/>
    </row>
    <row r="2659" spans="1:15" x14ac:dyDescent="0.25">
      <c r="A2659" s="29" t="s">
        <v>4346</v>
      </c>
      <c r="B2659" s="28" t="s">
        <v>4347</v>
      </c>
      <c r="C2659" s="1">
        <v>6678</v>
      </c>
      <c r="D2659" s="48" t="s">
        <v>172</v>
      </c>
      <c r="E2659" s="43">
        <f t="shared" si="176"/>
        <v>6233</v>
      </c>
      <c r="F2659" s="33">
        <f t="shared" si="174"/>
        <v>4452</v>
      </c>
      <c r="G2659" s="43"/>
      <c r="H2659" s="33">
        <v>5521</v>
      </c>
      <c r="I2659" s="35">
        <v>4.12</v>
      </c>
      <c r="J2659" s="33">
        <v>6679</v>
      </c>
      <c r="K2659" s="43">
        <f t="shared" si="175"/>
        <v>4452</v>
      </c>
      <c r="L2659" s="43"/>
      <c r="M2659" s="140"/>
      <c r="O2659" s="113"/>
    </row>
    <row r="2660" spans="1:15" x14ac:dyDescent="0.25">
      <c r="A2660" s="29" t="s">
        <v>4348</v>
      </c>
      <c r="B2660" s="28" t="s">
        <v>4349</v>
      </c>
      <c r="C2660" s="1">
        <v>9047</v>
      </c>
      <c r="D2660" s="48" t="s">
        <v>172</v>
      </c>
      <c r="E2660" s="43">
        <f t="shared" si="176"/>
        <v>8443</v>
      </c>
      <c r="F2660" s="33">
        <f t="shared" si="174"/>
        <v>6031</v>
      </c>
      <c r="G2660" s="43"/>
      <c r="H2660" s="33">
        <v>7479</v>
      </c>
      <c r="I2660" s="35">
        <v>5.57</v>
      </c>
      <c r="J2660" s="33">
        <v>9047</v>
      </c>
      <c r="K2660" s="43">
        <f t="shared" si="175"/>
        <v>6031</v>
      </c>
      <c r="L2660" s="43"/>
      <c r="M2660" s="140"/>
      <c r="O2660" s="113"/>
    </row>
    <row r="2661" spans="1:15" x14ac:dyDescent="0.25">
      <c r="A2661" s="29" t="s">
        <v>4350</v>
      </c>
      <c r="B2661" s="28" t="s">
        <v>4351</v>
      </c>
      <c r="C2661" s="1">
        <v>9814</v>
      </c>
      <c r="D2661" s="48" t="s">
        <v>172</v>
      </c>
      <c r="E2661" s="43">
        <f t="shared" si="176"/>
        <v>9160</v>
      </c>
      <c r="F2661" s="33">
        <f t="shared" si="174"/>
        <v>6543</v>
      </c>
      <c r="G2661" s="43"/>
      <c r="H2661" s="33">
        <v>8113</v>
      </c>
      <c r="I2661" s="35">
        <v>5.8330000000000002</v>
      </c>
      <c r="J2661" s="33">
        <v>9814</v>
      </c>
      <c r="K2661" s="43">
        <f t="shared" si="175"/>
        <v>6543</v>
      </c>
      <c r="L2661" s="43"/>
      <c r="M2661" s="140"/>
      <c r="O2661" s="113"/>
    </row>
    <row r="2662" spans="1:15" x14ac:dyDescent="0.25">
      <c r="A2662" s="29" t="s">
        <v>4352</v>
      </c>
      <c r="B2662" s="28" t="s">
        <v>4353</v>
      </c>
      <c r="C2662" s="1">
        <v>11041</v>
      </c>
      <c r="D2662" s="48" t="s">
        <v>172</v>
      </c>
      <c r="E2662" s="43">
        <f t="shared" si="176"/>
        <v>10305</v>
      </c>
      <c r="F2662" s="33">
        <f t="shared" si="174"/>
        <v>7361</v>
      </c>
      <c r="G2662" s="43"/>
      <c r="H2662" s="33">
        <v>9128</v>
      </c>
      <c r="I2662" s="35">
        <v>5.57</v>
      </c>
      <c r="J2662" s="33">
        <v>11042</v>
      </c>
      <c r="K2662" s="43">
        <f t="shared" si="175"/>
        <v>7361</v>
      </c>
      <c r="L2662" s="43"/>
      <c r="M2662" s="140"/>
      <c r="O2662" s="113"/>
    </row>
    <row r="2663" spans="1:15" x14ac:dyDescent="0.25">
      <c r="A2663" s="29" t="s">
        <v>4354</v>
      </c>
      <c r="B2663" s="28" t="s">
        <v>4355</v>
      </c>
      <c r="C2663" s="1">
        <f>11863*1.5</f>
        <v>17795</v>
      </c>
      <c r="D2663" s="48" t="s">
        <v>172</v>
      </c>
      <c r="E2663" s="43">
        <f t="shared" si="176"/>
        <v>11073</v>
      </c>
      <c r="F2663" s="33">
        <f t="shared" si="174"/>
        <v>7909</v>
      </c>
      <c r="G2663" s="43"/>
      <c r="H2663" s="33">
        <v>9807</v>
      </c>
      <c r="I2663" s="35">
        <v>7.35</v>
      </c>
      <c r="J2663" s="33">
        <v>11863</v>
      </c>
      <c r="K2663" s="43">
        <f t="shared" si="175"/>
        <v>7909</v>
      </c>
      <c r="L2663" s="43"/>
      <c r="M2663" s="140"/>
      <c r="O2663" s="113"/>
    </row>
    <row r="2664" spans="1:15" x14ac:dyDescent="0.25">
      <c r="A2664" s="29" t="s">
        <v>4356</v>
      </c>
      <c r="B2664" s="28" t="s">
        <v>4357</v>
      </c>
      <c r="C2664" s="1">
        <v>15772</v>
      </c>
      <c r="D2664" s="48" t="s">
        <v>172</v>
      </c>
      <c r="E2664" s="43">
        <f t="shared" si="176"/>
        <v>14721</v>
      </c>
      <c r="F2664" s="33">
        <f t="shared" si="174"/>
        <v>10515</v>
      </c>
      <c r="G2664" s="43"/>
      <c r="H2664" s="33">
        <v>13039</v>
      </c>
      <c r="I2664" s="35">
        <v>8.43</v>
      </c>
      <c r="J2664" s="33">
        <v>15773</v>
      </c>
      <c r="K2664" s="43">
        <f t="shared" si="175"/>
        <v>10515</v>
      </c>
      <c r="L2664" s="43"/>
      <c r="M2664" s="140"/>
      <c r="O2664" s="113"/>
    </row>
    <row r="2665" spans="1:15" x14ac:dyDescent="0.25">
      <c r="A2665" s="29" t="s">
        <v>4358</v>
      </c>
      <c r="B2665" s="28" t="s">
        <v>4359</v>
      </c>
      <c r="C2665" s="1">
        <v>14995</v>
      </c>
      <c r="D2665" s="48" t="s">
        <v>172</v>
      </c>
      <c r="E2665" s="43">
        <f t="shared" si="176"/>
        <v>13996</v>
      </c>
      <c r="F2665" s="33">
        <f t="shared" si="174"/>
        <v>9997</v>
      </c>
      <c r="G2665" s="43"/>
      <c r="H2665" s="33">
        <v>12396</v>
      </c>
      <c r="I2665" s="35">
        <v>9.26</v>
      </c>
      <c r="J2665" s="33">
        <v>14995</v>
      </c>
      <c r="K2665" s="43">
        <f t="shared" si="175"/>
        <v>9997</v>
      </c>
      <c r="L2665" s="43"/>
      <c r="M2665" s="140"/>
      <c r="O2665" s="113"/>
    </row>
    <row r="2666" spans="1:15" x14ac:dyDescent="0.25">
      <c r="A2666" s="29" t="s">
        <v>4360</v>
      </c>
      <c r="B2666" s="28" t="s">
        <v>4361</v>
      </c>
      <c r="C2666" s="1">
        <v>19126</v>
      </c>
      <c r="D2666" s="48" t="s">
        <v>172</v>
      </c>
      <c r="E2666" s="43">
        <f t="shared" si="176"/>
        <v>17851</v>
      </c>
      <c r="F2666" s="33">
        <f t="shared" si="174"/>
        <v>12751</v>
      </c>
      <c r="G2666" s="43"/>
      <c r="H2666" s="33">
        <v>15811</v>
      </c>
      <c r="I2666" s="35">
        <v>11.419</v>
      </c>
      <c r="J2666" s="33">
        <v>19126</v>
      </c>
      <c r="K2666" s="43">
        <f t="shared" si="175"/>
        <v>12751</v>
      </c>
      <c r="L2666" s="43"/>
      <c r="M2666" s="140"/>
      <c r="O2666" s="113"/>
    </row>
    <row r="2667" spans="1:15" x14ac:dyDescent="0.25">
      <c r="B2667" s="48"/>
      <c r="D2667" s="31" t="s">
        <v>4187</v>
      </c>
      <c r="E2667" s="43" t="str">
        <f t="shared" si="176"/>
        <v/>
      </c>
      <c r="F2667" s="33" t="str">
        <f t="shared" si="174"/>
        <v/>
      </c>
      <c r="G2667" s="43"/>
      <c r="H2667" s="62" t="s">
        <v>4288</v>
      </c>
      <c r="J2667" s="114" t="s">
        <v>159</v>
      </c>
      <c r="K2667" s="43"/>
      <c r="L2667" s="43"/>
      <c r="M2667" s="140"/>
      <c r="O2667" s="113"/>
    </row>
    <row r="2668" spans="1:15" x14ac:dyDescent="0.25">
      <c r="B2668" s="48"/>
      <c r="D2668" s="31" t="s">
        <v>4289</v>
      </c>
      <c r="E2668" s="43" t="str">
        <f t="shared" si="176"/>
        <v/>
      </c>
      <c r="F2668" s="33" t="str">
        <f t="shared" si="174"/>
        <v/>
      </c>
      <c r="G2668" s="43"/>
      <c r="H2668" s="58" t="s">
        <v>4290</v>
      </c>
      <c r="J2668" s="114" t="s">
        <v>159</v>
      </c>
      <c r="K2668" s="43"/>
      <c r="L2668" s="43"/>
      <c r="M2668" s="140"/>
      <c r="O2668" s="113"/>
    </row>
    <row r="2669" spans="1:15" ht="15.75" thickBot="1" x14ac:dyDescent="0.3">
      <c r="B2669" s="48"/>
      <c r="D2669" s="31" t="s">
        <v>4192</v>
      </c>
      <c r="E2669" s="43" t="str">
        <f t="shared" si="176"/>
        <v/>
      </c>
      <c r="F2669" s="33" t="str">
        <f t="shared" si="174"/>
        <v/>
      </c>
      <c r="G2669" s="43"/>
      <c r="H2669" s="58" t="s">
        <v>4291</v>
      </c>
      <c r="J2669" s="114" t="s">
        <v>159</v>
      </c>
      <c r="K2669" s="43"/>
      <c r="L2669" s="43"/>
      <c r="M2669" s="140"/>
      <c r="O2669" s="113"/>
    </row>
    <row r="2670" spans="1:15" x14ac:dyDescent="0.25">
      <c r="B2670" s="50"/>
      <c r="D2670" s="31" t="s">
        <v>4194</v>
      </c>
      <c r="E2670" s="43" t="str">
        <f t="shared" si="176"/>
        <v/>
      </c>
      <c r="F2670" s="33" t="str">
        <f t="shared" si="174"/>
        <v/>
      </c>
      <c r="G2670" s="43"/>
      <c r="H2670" s="58" t="s">
        <v>4292</v>
      </c>
      <c r="J2670" s="114" t="s">
        <v>159</v>
      </c>
      <c r="K2670" s="43"/>
      <c r="L2670" s="43"/>
      <c r="M2670" s="140"/>
      <c r="O2670" s="113"/>
    </row>
    <row r="2671" spans="1:15" x14ac:dyDescent="0.25">
      <c r="B2671" s="37" t="s">
        <v>4196</v>
      </c>
      <c r="D2671" s="31" t="s">
        <v>4197</v>
      </c>
      <c r="E2671" s="43" t="str">
        <f t="shared" si="176"/>
        <v/>
      </c>
      <c r="F2671" s="33" t="str">
        <f t="shared" si="174"/>
        <v/>
      </c>
      <c r="G2671" s="43"/>
      <c r="H2671" s="63" t="s">
        <v>4198</v>
      </c>
      <c r="J2671" s="114" t="s">
        <v>159</v>
      </c>
      <c r="K2671" s="43"/>
      <c r="L2671" s="43"/>
      <c r="M2671" s="140"/>
      <c r="O2671" s="113"/>
    </row>
    <row r="2672" spans="1:15" x14ac:dyDescent="0.25">
      <c r="B2672" s="37" t="s">
        <v>4293</v>
      </c>
      <c r="D2672" s="31"/>
      <c r="E2672" s="43" t="str">
        <f t="shared" si="176"/>
        <v/>
      </c>
      <c r="F2672" s="33" t="str">
        <f t="shared" si="174"/>
        <v/>
      </c>
      <c r="G2672" s="43"/>
      <c r="H2672" s="55" t="s">
        <v>241</v>
      </c>
      <c r="I2672" s="35" t="s">
        <v>242</v>
      </c>
      <c r="J2672" s="114" t="s">
        <v>159</v>
      </c>
      <c r="K2672" s="43"/>
      <c r="L2672" s="43"/>
      <c r="M2672" s="140"/>
      <c r="O2672" s="113"/>
    </row>
    <row r="2673" spans="1:15" ht="15.75" thickBot="1" x14ac:dyDescent="0.3">
      <c r="A2673" s="23" t="s">
        <v>73</v>
      </c>
      <c r="B2673" s="59"/>
      <c r="D2673" s="31" t="s">
        <v>243</v>
      </c>
      <c r="E2673" s="43" t="str">
        <f t="shared" si="176"/>
        <v/>
      </c>
      <c r="F2673" s="33" t="str">
        <f t="shared" si="174"/>
        <v/>
      </c>
      <c r="G2673" s="43"/>
      <c r="H2673" s="55" t="s">
        <v>244</v>
      </c>
      <c r="I2673" s="35" t="s">
        <v>245</v>
      </c>
      <c r="J2673" s="114" t="s">
        <v>159</v>
      </c>
      <c r="K2673" s="43"/>
      <c r="L2673" s="43"/>
      <c r="M2673" s="140"/>
      <c r="O2673" s="113"/>
    </row>
    <row r="2674" spans="1:15" x14ac:dyDescent="0.25">
      <c r="A2674" s="29" t="s">
        <v>4362</v>
      </c>
      <c r="B2674" s="28" t="s">
        <v>4363</v>
      </c>
      <c r="C2674" s="1">
        <v>22446</v>
      </c>
      <c r="D2674" s="48" t="s">
        <v>172</v>
      </c>
      <c r="E2674" s="43">
        <f t="shared" si="176"/>
        <v>20951</v>
      </c>
      <c r="F2674" s="33">
        <f t="shared" si="174"/>
        <v>14965</v>
      </c>
      <c r="G2674" s="43"/>
      <c r="H2674" s="33">
        <v>18556</v>
      </c>
      <c r="I2674" s="35">
        <v>11.419</v>
      </c>
      <c r="J2674" s="33">
        <v>22447</v>
      </c>
      <c r="K2674" s="43">
        <f t="shared" ref="K2674:K2686" si="177">H2674/1.24</f>
        <v>14965</v>
      </c>
      <c r="L2674" s="43"/>
      <c r="M2674" s="140"/>
      <c r="O2674" s="113"/>
    </row>
    <row r="2675" spans="1:15" x14ac:dyDescent="0.25">
      <c r="A2675" s="29" t="s">
        <v>4364</v>
      </c>
      <c r="B2675" s="28" t="s">
        <v>4365</v>
      </c>
      <c r="C2675" s="1">
        <v>23233</v>
      </c>
      <c r="D2675" s="48" t="s">
        <v>172</v>
      </c>
      <c r="E2675" s="43">
        <f t="shared" si="176"/>
        <v>21685</v>
      </c>
      <c r="F2675" s="33">
        <f t="shared" si="174"/>
        <v>15489</v>
      </c>
      <c r="G2675" s="43"/>
      <c r="H2675" s="33">
        <v>19206</v>
      </c>
      <c r="I2675" s="35">
        <v>13.9</v>
      </c>
      <c r="J2675" s="33">
        <v>23233</v>
      </c>
      <c r="K2675" s="43">
        <f t="shared" si="177"/>
        <v>15489</v>
      </c>
      <c r="L2675" s="43"/>
      <c r="M2675" s="140"/>
      <c r="O2675" s="113"/>
    </row>
    <row r="2676" spans="1:15" x14ac:dyDescent="0.25">
      <c r="A2676" s="29" t="s">
        <v>4366</v>
      </c>
      <c r="B2676" s="28" t="s">
        <v>4367</v>
      </c>
      <c r="C2676" s="1">
        <v>26871</v>
      </c>
      <c r="D2676" s="48" t="s">
        <v>172</v>
      </c>
      <c r="E2676" s="43">
        <f t="shared" si="176"/>
        <v>25081</v>
      </c>
      <c r="F2676" s="33">
        <f t="shared" si="174"/>
        <v>17915</v>
      </c>
      <c r="G2676" s="43"/>
      <c r="H2676" s="33">
        <v>22214</v>
      </c>
      <c r="I2676" s="35">
        <v>16.600000000000001</v>
      </c>
      <c r="J2676" s="33">
        <v>26872</v>
      </c>
      <c r="K2676" s="43">
        <f t="shared" si="177"/>
        <v>17915</v>
      </c>
      <c r="L2676" s="43"/>
      <c r="M2676" s="140"/>
      <c r="O2676" s="113"/>
    </row>
    <row r="2677" spans="1:15" x14ac:dyDescent="0.25">
      <c r="A2677" s="29" t="s">
        <v>4368</v>
      </c>
      <c r="B2677" s="28" t="s">
        <v>4369</v>
      </c>
      <c r="C2677" s="1">
        <v>40450</v>
      </c>
      <c r="D2677" s="48" t="s">
        <v>172</v>
      </c>
      <c r="E2677" s="43">
        <f t="shared" si="176"/>
        <v>37754</v>
      </c>
      <c r="F2677" s="33">
        <f t="shared" si="174"/>
        <v>26967</v>
      </c>
      <c r="G2677" s="43"/>
      <c r="H2677" s="33">
        <v>33439</v>
      </c>
      <c r="I2677" s="35">
        <v>18.5</v>
      </c>
      <c r="J2677" s="33">
        <v>40450</v>
      </c>
      <c r="K2677" s="43">
        <f t="shared" si="177"/>
        <v>26967</v>
      </c>
      <c r="L2677" s="43"/>
      <c r="M2677" s="140"/>
      <c r="O2677" s="113"/>
    </row>
    <row r="2678" spans="1:15" x14ac:dyDescent="0.25">
      <c r="A2678" s="29" t="s">
        <v>4370</v>
      </c>
      <c r="B2678" s="28" t="s">
        <v>4371</v>
      </c>
      <c r="C2678" s="1">
        <v>31483</v>
      </c>
      <c r="D2678" s="48" t="s">
        <v>172</v>
      </c>
      <c r="E2678" s="43">
        <f t="shared" si="176"/>
        <v>29385</v>
      </c>
      <c r="F2678" s="33">
        <f t="shared" si="174"/>
        <v>20989</v>
      </c>
      <c r="G2678" s="43"/>
      <c r="H2678" s="33">
        <v>26026</v>
      </c>
      <c r="I2678" s="35">
        <v>19.5</v>
      </c>
      <c r="J2678" s="33">
        <v>31483</v>
      </c>
      <c r="K2678" s="43">
        <f t="shared" si="177"/>
        <v>20989</v>
      </c>
      <c r="L2678" s="43"/>
      <c r="M2678" s="140"/>
      <c r="O2678" s="113"/>
    </row>
    <row r="2679" spans="1:15" x14ac:dyDescent="0.25">
      <c r="A2679" s="29" t="s">
        <v>4372</v>
      </c>
      <c r="B2679" s="28" t="s">
        <v>4373</v>
      </c>
      <c r="C2679" s="1">
        <v>37599</v>
      </c>
      <c r="D2679" s="48" t="s">
        <v>172</v>
      </c>
      <c r="E2679" s="43">
        <f t="shared" si="176"/>
        <v>35092</v>
      </c>
      <c r="F2679" s="33">
        <f t="shared" si="174"/>
        <v>25066</v>
      </c>
      <c r="G2679" s="43"/>
      <c r="H2679" s="33">
        <v>31082</v>
      </c>
      <c r="I2679" s="35">
        <v>22.501999999999999</v>
      </c>
      <c r="J2679" s="33">
        <v>37599</v>
      </c>
      <c r="K2679" s="43">
        <f t="shared" si="177"/>
        <v>25066</v>
      </c>
      <c r="L2679" s="43"/>
      <c r="M2679" s="140"/>
      <c r="O2679" s="113"/>
    </row>
    <row r="2680" spans="1:15" x14ac:dyDescent="0.25">
      <c r="A2680" s="29" t="s">
        <v>4374</v>
      </c>
      <c r="B2680" s="28" t="s">
        <v>4375</v>
      </c>
      <c r="C2680" s="1">
        <f>41897*2</f>
        <v>83794</v>
      </c>
      <c r="D2680" s="48" t="s">
        <v>172</v>
      </c>
      <c r="E2680" s="43">
        <f t="shared" si="176"/>
        <v>39103</v>
      </c>
      <c r="F2680" s="33">
        <f t="shared" si="174"/>
        <v>27931</v>
      </c>
      <c r="G2680" s="43"/>
      <c r="H2680" s="33">
        <v>34635</v>
      </c>
      <c r="I2680" s="35">
        <v>25.8</v>
      </c>
      <c r="J2680" s="33">
        <v>41897</v>
      </c>
      <c r="K2680" s="43">
        <f t="shared" si="177"/>
        <v>27931</v>
      </c>
      <c r="L2680" s="43"/>
      <c r="M2680" s="140"/>
      <c r="O2680" s="113"/>
    </row>
    <row r="2681" spans="1:15" x14ac:dyDescent="0.25">
      <c r="A2681" s="29" t="s">
        <v>4376</v>
      </c>
      <c r="B2681" s="28" t="s">
        <v>4377</v>
      </c>
      <c r="C2681" s="1">
        <v>47701</v>
      </c>
      <c r="D2681" s="48" t="s">
        <v>172</v>
      </c>
      <c r="E2681" s="43">
        <f t="shared" si="176"/>
        <v>44521</v>
      </c>
      <c r="F2681" s="33">
        <f t="shared" si="174"/>
        <v>31801</v>
      </c>
      <c r="G2681" s="43"/>
      <c r="H2681" s="33">
        <v>39433</v>
      </c>
      <c r="I2681" s="35">
        <v>29.411999999999999</v>
      </c>
      <c r="J2681" s="33">
        <v>47701</v>
      </c>
      <c r="K2681" s="43">
        <f t="shared" si="177"/>
        <v>31801</v>
      </c>
      <c r="L2681" s="43"/>
      <c r="M2681" s="140"/>
      <c r="O2681" s="113"/>
    </row>
    <row r="2682" spans="1:15" x14ac:dyDescent="0.25">
      <c r="A2682" s="29" t="s">
        <v>4378</v>
      </c>
      <c r="B2682" s="28" t="s">
        <v>4379</v>
      </c>
      <c r="C2682" s="1">
        <v>53900</v>
      </c>
      <c r="D2682" s="48" t="s">
        <v>172</v>
      </c>
      <c r="E2682" s="43">
        <f t="shared" si="176"/>
        <v>50308</v>
      </c>
      <c r="F2682" s="33">
        <f t="shared" si="174"/>
        <v>35934</v>
      </c>
      <c r="G2682" s="43"/>
      <c r="H2682" s="33">
        <v>44558</v>
      </c>
      <c r="I2682" s="35">
        <v>32.499000000000002</v>
      </c>
      <c r="J2682" s="33">
        <v>53901</v>
      </c>
      <c r="K2682" s="43">
        <f t="shared" si="177"/>
        <v>35934</v>
      </c>
      <c r="L2682" s="43"/>
      <c r="M2682" s="140"/>
      <c r="O2682" s="113"/>
    </row>
    <row r="2683" spans="1:15" x14ac:dyDescent="0.25">
      <c r="A2683" s="29" t="s">
        <v>4380</v>
      </c>
      <c r="B2683" s="28" t="s">
        <v>4381</v>
      </c>
      <c r="C2683" s="1">
        <v>63441</v>
      </c>
      <c r="D2683" s="48" t="s">
        <v>172</v>
      </c>
      <c r="E2683" s="43">
        <f t="shared" si="176"/>
        <v>59212</v>
      </c>
      <c r="F2683" s="33">
        <f t="shared" si="174"/>
        <v>42294</v>
      </c>
      <c r="G2683" s="43"/>
      <c r="H2683" s="33">
        <v>52445</v>
      </c>
      <c r="I2683" s="35">
        <v>38.462000000000003</v>
      </c>
      <c r="J2683" s="33">
        <v>63442</v>
      </c>
      <c r="K2683" s="43">
        <f t="shared" si="177"/>
        <v>42294</v>
      </c>
      <c r="L2683" s="43"/>
      <c r="M2683" s="140"/>
      <c r="O2683" s="113"/>
    </row>
    <row r="2684" spans="1:15" x14ac:dyDescent="0.25">
      <c r="A2684" s="29" t="s">
        <v>4382</v>
      </c>
      <c r="B2684" s="28" t="s">
        <v>4383</v>
      </c>
      <c r="C2684" s="1">
        <v>89363</v>
      </c>
      <c r="D2684" s="48" t="s">
        <v>172</v>
      </c>
      <c r="E2684" s="43">
        <f t="shared" si="176"/>
        <v>83406</v>
      </c>
      <c r="F2684" s="33">
        <f t="shared" si="174"/>
        <v>59576</v>
      </c>
      <c r="G2684" s="43"/>
      <c r="H2684" s="33">
        <v>73874</v>
      </c>
      <c r="I2684" s="35">
        <v>45.893000000000001</v>
      </c>
      <c r="J2684" s="33">
        <v>89364</v>
      </c>
      <c r="K2684" s="43">
        <f t="shared" si="177"/>
        <v>59576</v>
      </c>
      <c r="L2684" s="43"/>
      <c r="M2684" s="140"/>
      <c r="O2684" s="113"/>
    </row>
    <row r="2685" spans="1:15" x14ac:dyDescent="0.25">
      <c r="A2685" s="29" t="s">
        <v>4384</v>
      </c>
      <c r="B2685" s="28" t="s">
        <v>4385</v>
      </c>
      <c r="C2685" s="1">
        <v>137481</v>
      </c>
      <c r="D2685" s="48" t="s">
        <v>172</v>
      </c>
      <c r="E2685" s="43">
        <f t="shared" si="176"/>
        <v>128316</v>
      </c>
      <c r="F2685" s="33">
        <f t="shared" si="174"/>
        <v>91654</v>
      </c>
      <c r="G2685" s="43"/>
      <c r="H2685" s="33">
        <v>113651</v>
      </c>
      <c r="I2685" s="35">
        <v>72.516000000000005</v>
      </c>
      <c r="J2685" s="33">
        <v>137481</v>
      </c>
      <c r="K2685" s="43">
        <f t="shared" si="177"/>
        <v>91654</v>
      </c>
      <c r="L2685" s="43"/>
      <c r="M2685" s="140"/>
      <c r="O2685" s="113"/>
    </row>
    <row r="2686" spans="1:15" x14ac:dyDescent="0.25">
      <c r="E2686" s="43" t="str">
        <f t="shared" si="176"/>
        <v/>
      </c>
      <c r="F2686" s="33" t="str">
        <f t="shared" si="174"/>
        <v/>
      </c>
      <c r="G2686" s="43"/>
      <c r="J2686" s="114" t="s">
        <v>159</v>
      </c>
      <c r="K2686" s="43">
        <f t="shared" si="177"/>
        <v>0</v>
      </c>
      <c r="L2686" s="43"/>
      <c r="M2686" s="140"/>
      <c r="O2686" s="113"/>
    </row>
    <row r="2687" spans="1:15" x14ac:dyDescent="0.25">
      <c r="B2687" s="48"/>
      <c r="D2687" s="31" t="s">
        <v>4187</v>
      </c>
      <c r="E2687" s="43" t="str">
        <f t="shared" si="176"/>
        <v/>
      </c>
      <c r="F2687" s="33" t="str">
        <f t="shared" si="174"/>
        <v/>
      </c>
      <c r="G2687" s="43"/>
      <c r="H2687" s="62" t="s">
        <v>4288</v>
      </c>
      <c r="J2687" s="114" t="s">
        <v>159</v>
      </c>
      <c r="K2687" s="43"/>
      <c r="L2687" s="43"/>
      <c r="M2687" s="140"/>
      <c r="O2687" s="113"/>
    </row>
    <row r="2688" spans="1:15" x14ac:dyDescent="0.25">
      <c r="B2688" s="48"/>
      <c r="D2688" s="31" t="s">
        <v>4289</v>
      </c>
      <c r="E2688" s="43" t="str">
        <f t="shared" si="176"/>
        <v/>
      </c>
      <c r="F2688" s="33" t="str">
        <f t="shared" si="174"/>
        <v/>
      </c>
      <c r="G2688" s="43"/>
      <c r="H2688" s="58" t="s">
        <v>4290</v>
      </c>
      <c r="J2688" s="114" t="s">
        <v>159</v>
      </c>
      <c r="K2688" s="43"/>
      <c r="L2688" s="43"/>
      <c r="M2688" s="140"/>
      <c r="O2688" s="113"/>
    </row>
    <row r="2689" spans="1:15" ht="15.75" thickBot="1" x14ac:dyDescent="0.3">
      <c r="B2689" s="48"/>
      <c r="D2689" s="31" t="s">
        <v>4192</v>
      </c>
      <c r="E2689" s="43" t="str">
        <f t="shared" si="176"/>
        <v/>
      </c>
      <c r="F2689" s="33" t="str">
        <f t="shared" si="174"/>
        <v/>
      </c>
      <c r="G2689" s="43"/>
      <c r="H2689" s="58" t="s">
        <v>4291</v>
      </c>
      <c r="J2689" s="114" t="s">
        <v>159</v>
      </c>
      <c r="K2689" s="43"/>
      <c r="L2689" s="43"/>
      <c r="M2689" s="140"/>
      <c r="O2689" s="113"/>
    </row>
    <row r="2690" spans="1:15" x14ac:dyDescent="0.25">
      <c r="B2690" s="50"/>
      <c r="D2690" s="31" t="s">
        <v>4194</v>
      </c>
      <c r="E2690" s="43" t="str">
        <f t="shared" si="176"/>
        <v/>
      </c>
      <c r="F2690" s="33" t="str">
        <f t="shared" si="174"/>
        <v/>
      </c>
      <c r="G2690" s="43"/>
      <c r="H2690" s="58" t="s">
        <v>4292</v>
      </c>
      <c r="J2690" s="114" t="s">
        <v>159</v>
      </c>
      <c r="K2690" s="43"/>
      <c r="L2690" s="43"/>
      <c r="M2690" s="140"/>
      <c r="O2690" s="113"/>
    </row>
    <row r="2691" spans="1:15" x14ac:dyDescent="0.25">
      <c r="B2691" s="37" t="s">
        <v>4233</v>
      </c>
      <c r="D2691" s="31" t="s">
        <v>4197</v>
      </c>
      <c r="E2691" s="43" t="str">
        <f t="shared" si="176"/>
        <v/>
      </c>
      <c r="F2691" s="33" t="str">
        <f t="shared" si="174"/>
        <v/>
      </c>
      <c r="G2691" s="43"/>
      <c r="H2691" s="63" t="s">
        <v>4198</v>
      </c>
      <c r="J2691" s="114" t="s">
        <v>159</v>
      </c>
      <c r="K2691" s="43"/>
      <c r="L2691" s="43"/>
      <c r="M2691" s="140"/>
      <c r="O2691" s="113"/>
    </row>
    <row r="2692" spans="1:15" x14ac:dyDescent="0.25">
      <c r="B2692" s="37" t="s">
        <v>4290</v>
      </c>
      <c r="D2692" s="31"/>
      <c r="E2692" s="43" t="str">
        <f t="shared" si="176"/>
        <v/>
      </c>
      <c r="F2692" s="33" t="str">
        <f t="shared" si="174"/>
        <v/>
      </c>
      <c r="G2692" s="43"/>
      <c r="H2692" s="55" t="s">
        <v>241</v>
      </c>
      <c r="I2692" s="35" t="s">
        <v>242</v>
      </c>
      <c r="J2692" s="114" t="s">
        <v>159</v>
      </c>
      <c r="K2692" s="43"/>
      <c r="L2692" s="43"/>
      <c r="M2692" s="140"/>
      <c r="O2692" s="113"/>
    </row>
    <row r="2693" spans="1:15" ht="15.75" thickBot="1" x14ac:dyDescent="0.3">
      <c r="A2693" s="23" t="s">
        <v>73</v>
      </c>
      <c r="B2693" s="59"/>
      <c r="D2693" s="31" t="s">
        <v>243</v>
      </c>
      <c r="E2693" s="43" t="str">
        <f t="shared" si="176"/>
        <v/>
      </c>
      <c r="F2693" s="33" t="str">
        <f t="shared" si="174"/>
        <v/>
      </c>
      <c r="G2693" s="43"/>
      <c r="H2693" s="55" t="s">
        <v>244</v>
      </c>
      <c r="I2693" s="35" t="s">
        <v>245</v>
      </c>
      <c r="J2693" s="114" t="s">
        <v>159</v>
      </c>
      <c r="K2693" s="43"/>
      <c r="L2693" s="43"/>
      <c r="M2693" s="140"/>
      <c r="O2693" s="113"/>
    </row>
    <row r="2694" spans="1:15" x14ac:dyDescent="0.25">
      <c r="A2694" s="29" t="s">
        <v>4386</v>
      </c>
      <c r="B2694" s="28" t="s">
        <v>4387</v>
      </c>
      <c r="C2694" s="1">
        <v>52041</v>
      </c>
      <c r="D2694" s="48" t="s">
        <v>172</v>
      </c>
      <c r="E2694" s="43">
        <f t="shared" si="176"/>
        <v>48572</v>
      </c>
      <c r="F2694" s="33">
        <f t="shared" si="174"/>
        <v>34694</v>
      </c>
      <c r="G2694" s="43"/>
      <c r="H2694" s="33">
        <v>43021</v>
      </c>
      <c r="I2694" s="35">
        <v>28.32</v>
      </c>
      <c r="J2694" s="33">
        <v>52042</v>
      </c>
      <c r="K2694" s="43">
        <f>H2694/1.24</f>
        <v>34694</v>
      </c>
      <c r="L2694" s="43"/>
      <c r="M2694" s="140"/>
      <c r="O2694" s="113"/>
    </row>
    <row r="2695" spans="1:15" x14ac:dyDescent="0.25">
      <c r="A2695" s="29" t="s">
        <v>4388</v>
      </c>
      <c r="B2695" s="28" t="s">
        <v>4389</v>
      </c>
      <c r="C2695" s="1">
        <v>71084</v>
      </c>
      <c r="D2695" s="48" t="s">
        <v>172</v>
      </c>
      <c r="E2695" s="43">
        <f t="shared" si="176"/>
        <v>66346</v>
      </c>
      <c r="F2695" s="33">
        <f t="shared" si="174"/>
        <v>47390</v>
      </c>
      <c r="G2695" s="43"/>
      <c r="H2695" s="33">
        <v>58763</v>
      </c>
      <c r="I2695" s="35">
        <v>42.6</v>
      </c>
      <c r="J2695" s="33">
        <v>71084</v>
      </c>
      <c r="K2695" s="43">
        <f>H2695/1.24</f>
        <v>47390</v>
      </c>
      <c r="L2695" s="43"/>
      <c r="M2695" s="140"/>
      <c r="O2695" s="113"/>
    </row>
    <row r="2696" spans="1:15" x14ac:dyDescent="0.25">
      <c r="A2696" s="29" t="s">
        <v>4390</v>
      </c>
      <c r="B2696" s="28" t="s">
        <v>4391</v>
      </c>
      <c r="C2696" s="1">
        <v>103537</v>
      </c>
      <c r="D2696" s="48" t="s">
        <v>172</v>
      </c>
      <c r="E2696" s="43">
        <f t="shared" si="176"/>
        <v>96635</v>
      </c>
      <c r="F2696" s="33">
        <f t="shared" si="174"/>
        <v>69025</v>
      </c>
      <c r="G2696" s="43"/>
      <c r="H2696" s="33">
        <v>85591</v>
      </c>
      <c r="I2696" s="35">
        <v>56.1</v>
      </c>
      <c r="J2696" s="33">
        <v>103538</v>
      </c>
      <c r="K2696" s="43">
        <f>H2696/1.24</f>
        <v>69025</v>
      </c>
      <c r="L2696" s="43"/>
      <c r="M2696" s="140"/>
      <c r="O2696" s="113"/>
    </row>
    <row r="2697" spans="1:15" x14ac:dyDescent="0.25">
      <c r="D2697" s="31" t="s">
        <v>4187</v>
      </c>
      <c r="E2697" s="43" t="str">
        <f t="shared" si="176"/>
        <v/>
      </c>
      <c r="F2697" s="33" t="str">
        <f t="shared" ref="F2697:F2760" si="178">IF(K2697=0,"",K2697)</f>
        <v/>
      </c>
      <c r="G2697" s="43"/>
      <c r="H2697" s="101" t="s">
        <v>4392</v>
      </c>
      <c r="J2697" s="114" t="s">
        <v>159</v>
      </c>
      <c r="K2697" s="43"/>
      <c r="L2697" s="43"/>
      <c r="M2697" s="140"/>
      <c r="O2697" s="113"/>
    </row>
    <row r="2698" spans="1:15" x14ac:dyDescent="0.25">
      <c r="D2698" s="31" t="s">
        <v>4289</v>
      </c>
      <c r="E2698" s="43" t="str">
        <f t="shared" ref="E2698:E2761" si="179">IF(K2698&lt;=0,"",K2698*E$2)</f>
        <v/>
      </c>
      <c r="F2698" s="33" t="str">
        <f t="shared" si="178"/>
        <v/>
      </c>
      <c r="G2698" s="43"/>
      <c r="H2698" s="102" t="s">
        <v>4393</v>
      </c>
      <c r="J2698" s="114" t="s">
        <v>159</v>
      </c>
      <c r="K2698" s="43"/>
      <c r="L2698" s="43"/>
      <c r="M2698" s="140"/>
      <c r="O2698" s="113"/>
    </row>
    <row r="2699" spans="1:15" ht="15.75" thickBot="1" x14ac:dyDescent="0.3">
      <c r="D2699" s="31" t="s">
        <v>4192</v>
      </c>
      <c r="E2699" s="43" t="str">
        <f t="shared" si="179"/>
        <v/>
      </c>
      <c r="F2699" s="33" t="str">
        <f t="shared" si="178"/>
        <v/>
      </c>
      <c r="G2699" s="43"/>
      <c r="H2699" s="102" t="s">
        <v>4394</v>
      </c>
      <c r="J2699" s="114" t="s">
        <v>159</v>
      </c>
      <c r="K2699" s="43"/>
      <c r="L2699" s="43"/>
      <c r="M2699" s="140"/>
      <c r="O2699" s="113"/>
    </row>
    <row r="2700" spans="1:15" x14ac:dyDescent="0.25">
      <c r="B2700" s="50"/>
      <c r="D2700" s="31" t="s">
        <v>4194</v>
      </c>
      <c r="E2700" s="43" t="str">
        <f t="shared" si="179"/>
        <v/>
      </c>
      <c r="F2700" s="33" t="str">
        <f t="shared" si="178"/>
        <v/>
      </c>
      <c r="G2700" s="43"/>
      <c r="H2700" s="103" t="s">
        <v>4195</v>
      </c>
      <c r="J2700" s="114" t="s">
        <v>159</v>
      </c>
      <c r="K2700" s="43"/>
      <c r="L2700" s="43"/>
      <c r="M2700" s="140"/>
      <c r="O2700" s="113"/>
    </row>
    <row r="2701" spans="1:15" x14ac:dyDescent="0.25">
      <c r="B2701" s="37" t="s">
        <v>4196</v>
      </c>
      <c r="D2701" s="31" t="s">
        <v>4197</v>
      </c>
      <c r="E2701" s="43" t="str">
        <f t="shared" si="179"/>
        <v/>
      </c>
      <c r="F2701" s="33" t="str">
        <f t="shared" si="178"/>
        <v/>
      </c>
      <c r="G2701" s="43"/>
      <c r="H2701" s="104" t="s">
        <v>4198</v>
      </c>
      <c r="J2701" s="114" t="s">
        <v>159</v>
      </c>
      <c r="K2701" s="43"/>
      <c r="L2701" s="43"/>
      <c r="M2701" s="140"/>
      <c r="O2701" s="113"/>
    </row>
    <row r="2702" spans="1:15" x14ac:dyDescent="0.25">
      <c r="B2702" s="37" t="s">
        <v>4395</v>
      </c>
      <c r="D2702" s="31"/>
      <c r="E2702" s="43" t="str">
        <f t="shared" si="179"/>
        <v/>
      </c>
      <c r="F2702" s="33" t="str">
        <f t="shared" si="178"/>
        <v/>
      </c>
      <c r="G2702" s="43"/>
      <c r="H2702" s="55" t="s">
        <v>241</v>
      </c>
      <c r="I2702" s="35" t="s">
        <v>242</v>
      </c>
      <c r="J2702" s="114" t="s">
        <v>159</v>
      </c>
      <c r="K2702" s="43"/>
      <c r="L2702" s="43"/>
      <c r="M2702" s="140"/>
      <c r="O2702" s="113"/>
    </row>
    <row r="2703" spans="1:15" ht="15.75" thickBot="1" x14ac:dyDescent="0.3">
      <c r="A2703" s="23" t="s">
        <v>73</v>
      </c>
      <c r="B2703" s="59"/>
      <c r="D2703" s="31" t="s">
        <v>243</v>
      </c>
      <c r="E2703" s="43" t="str">
        <f t="shared" si="179"/>
        <v/>
      </c>
      <c r="F2703" s="33" t="str">
        <f t="shared" si="178"/>
        <v/>
      </c>
      <c r="G2703" s="43"/>
      <c r="H2703" s="55" t="s">
        <v>244</v>
      </c>
      <c r="I2703" s="35" t="s">
        <v>245</v>
      </c>
      <c r="J2703" s="114" t="s">
        <v>159</v>
      </c>
      <c r="K2703" s="43"/>
      <c r="L2703" s="43"/>
      <c r="M2703" s="140"/>
      <c r="O2703" s="113"/>
    </row>
    <row r="2704" spans="1:15" x14ac:dyDescent="0.25">
      <c r="A2704" s="29" t="s">
        <v>4396</v>
      </c>
      <c r="B2704" s="28" t="s">
        <v>4397</v>
      </c>
      <c r="C2704" s="1">
        <v>5349</v>
      </c>
      <c r="D2704" s="48" t="s">
        <v>172</v>
      </c>
      <c r="E2704" s="43">
        <f t="shared" si="179"/>
        <v>4992</v>
      </c>
      <c r="F2704" s="33">
        <f t="shared" si="178"/>
        <v>3566</v>
      </c>
      <c r="G2704" s="43"/>
      <c r="H2704" s="33">
        <v>4422</v>
      </c>
      <c r="I2704" s="35">
        <v>2.88</v>
      </c>
      <c r="J2704" s="33">
        <v>5349</v>
      </c>
      <c r="K2704" s="43">
        <f>H2704/1.24</f>
        <v>3566</v>
      </c>
      <c r="L2704" s="43"/>
      <c r="M2704" s="140"/>
      <c r="O2704" s="113"/>
    </row>
    <row r="2705" spans="1:15" x14ac:dyDescent="0.25">
      <c r="A2705" s="29" t="s">
        <v>4398</v>
      </c>
      <c r="B2705" s="28" t="s">
        <v>4399</v>
      </c>
      <c r="C2705" s="1">
        <v>8009</v>
      </c>
      <c r="D2705" s="48" t="s">
        <v>172</v>
      </c>
      <c r="E2705" s="43">
        <f t="shared" si="179"/>
        <v>7476</v>
      </c>
      <c r="F2705" s="33">
        <f t="shared" si="178"/>
        <v>5340</v>
      </c>
      <c r="G2705" s="43"/>
      <c r="H2705" s="33">
        <v>6621</v>
      </c>
      <c r="I2705" s="35">
        <v>3.85</v>
      </c>
      <c r="J2705" s="33">
        <v>8009</v>
      </c>
      <c r="K2705" s="43">
        <f>H2705/1.24</f>
        <v>5340</v>
      </c>
      <c r="L2705" s="43"/>
      <c r="M2705" s="140"/>
      <c r="O2705" s="113"/>
    </row>
    <row r="2706" spans="1:15" x14ac:dyDescent="0.25">
      <c r="A2706" s="35"/>
      <c r="E2706" s="43" t="str">
        <f t="shared" si="179"/>
        <v/>
      </c>
      <c r="F2706" s="33" t="str">
        <f t="shared" si="178"/>
        <v/>
      </c>
      <c r="G2706" s="43"/>
      <c r="H2706" s="29"/>
      <c r="J2706" s="33" t="s">
        <v>159</v>
      </c>
      <c r="K2706" s="43"/>
      <c r="L2706" s="43"/>
      <c r="M2706" s="140"/>
      <c r="O2706" s="113"/>
    </row>
    <row r="2707" spans="1:15" x14ac:dyDescent="0.25">
      <c r="E2707" s="43" t="str">
        <f t="shared" si="179"/>
        <v/>
      </c>
      <c r="F2707" s="33" t="str">
        <f t="shared" si="178"/>
        <v/>
      </c>
      <c r="G2707" s="43"/>
      <c r="H2707" s="29"/>
      <c r="J2707" s="33" t="s">
        <v>159</v>
      </c>
      <c r="K2707" s="43"/>
      <c r="L2707" s="43"/>
      <c r="M2707" s="140"/>
      <c r="O2707" s="113"/>
    </row>
    <row r="2708" spans="1:15" x14ac:dyDescent="0.25">
      <c r="E2708" s="43" t="str">
        <f t="shared" si="179"/>
        <v/>
      </c>
      <c r="F2708" s="33" t="str">
        <f t="shared" si="178"/>
        <v/>
      </c>
      <c r="G2708" s="43"/>
      <c r="H2708" s="29"/>
      <c r="J2708" s="114" t="s">
        <v>159</v>
      </c>
      <c r="K2708" s="43"/>
      <c r="L2708" s="43"/>
      <c r="M2708" s="140"/>
      <c r="O2708" s="113"/>
    </row>
    <row r="2709" spans="1:15" ht="15.75" thickBot="1" x14ac:dyDescent="0.3">
      <c r="E2709" s="43" t="str">
        <f t="shared" si="179"/>
        <v/>
      </c>
      <c r="F2709" s="33" t="str">
        <f t="shared" si="178"/>
        <v/>
      </c>
      <c r="G2709" s="43"/>
      <c r="H2709" s="29"/>
      <c r="J2709" s="114" t="s">
        <v>159</v>
      </c>
      <c r="K2709" s="43"/>
      <c r="L2709" s="43"/>
      <c r="M2709" s="140"/>
      <c r="O2709" s="113"/>
    </row>
    <row r="2710" spans="1:15" x14ac:dyDescent="0.25">
      <c r="B2710" s="50"/>
      <c r="E2710" s="43" t="str">
        <f t="shared" si="179"/>
        <v/>
      </c>
      <c r="F2710" s="33" t="str">
        <f t="shared" si="178"/>
        <v/>
      </c>
      <c r="G2710" s="43"/>
      <c r="H2710" s="29"/>
      <c r="J2710" s="114" t="s">
        <v>159</v>
      </c>
      <c r="K2710" s="43"/>
      <c r="L2710" s="43"/>
      <c r="M2710" s="140"/>
      <c r="O2710" s="113"/>
    </row>
    <row r="2711" spans="1:15" x14ac:dyDescent="0.25">
      <c r="B2711" s="37" t="s">
        <v>4196</v>
      </c>
      <c r="E2711" s="43" t="str">
        <f t="shared" si="179"/>
        <v/>
      </c>
      <c r="F2711" s="33" t="str">
        <f t="shared" si="178"/>
        <v/>
      </c>
      <c r="G2711" s="43"/>
      <c r="H2711" s="29"/>
      <c r="J2711" s="114" t="s">
        <v>159</v>
      </c>
      <c r="K2711" s="43"/>
      <c r="L2711" s="43"/>
      <c r="M2711" s="140"/>
      <c r="O2711" s="113"/>
    </row>
    <row r="2712" spans="1:15" x14ac:dyDescent="0.25">
      <c r="B2712" s="37" t="s">
        <v>4400</v>
      </c>
      <c r="D2712" s="31"/>
      <c r="E2712" s="43" t="str">
        <f t="shared" si="179"/>
        <v/>
      </c>
      <c r="F2712" s="33" t="str">
        <f t="shared" si="178"/>
        <v/>
      </c>
      <c r="G2712" s="43"/>
      <c r="H2712" s="55" t="s">
        <v>241</v>
      </c>
      <c r="I2712" s="35" t="s">
        <v>242</v>
      </c>
      <c r="J2712" s="114" t="s">
        <v>159</v>
      </c>
      <c r="K2712" s="43"/>
      <c r="L2712" s="43"/>
      <c r="M2712" s="140"/>
      <c r="O2712" s="113"/>
    </row>
    <row r="2713" spans="1:15" ht="15.75" thickBot="1" x14ac:dyDescent="0.3">
      <c r="A2713" s="23" t="s">
        <v>73</v>
      </c>
      <c r="B2713" s="59"/>
      <c r="D2713" s="31" t="s">
        <v>243</v>
      </c>
      <c r="E2713" s="43" t="str">
        <f t="shared" si="179"/>
        <v/>
      </c>
      <c r="F2713" s="33" t="str">
        <f t="shared" si="178"/>
        <v/>
      </c>
      <c r="G2713" s="43"/>
      <c r="H2713" s="55" t="s">
        <v>244</v>
      </c>
      <c r="I2713" s="35" t="s">
        <v>245</v>
      </c>
      <c r="J2713" s="114" t="s">
        <v>159</v>
      </c>
      <c r="K2713" s="43"/>
      <c r="L2713" s="43"/>
      <c r="M2713" s="140"/>
      <c r="O2713" s="113"/>
    </row>
    <row r="2714" spans="1:15" x14ac:dyDescent="0.25">
      <c r="A2714" s="29" t="s">
        <v>4401</v>
      </c>
      <c r="B2714" s="28" t="s">
        <v>4402</v>
      </c>
      <c r="C2714" s="1">
        <v>22</v>
      </c>
      <c r="D2714" s="48" t="s">
        <v>743</v>
      </c>
      <c r="E2714" s="43">
        <f t="shared" si="179"/>
        <v>21</v>
      </c>
      <c r="F2714" s="33">
        <f t="shared" si="178"/>
        <v>15</v>
      </c>
      <c r="G2714" s="43"/>
      <c r="H2714" s="33">
        <v>19</v>
      </c>
      <c r="I2714" s="35">
        <v>0</v>
      </c>
      <c r="J2714" s="114">
        <v>23</v>
      </c>
      <c r="K2714" s="43">
        <f t="shared" ref="K2714:K2749" si="180">H2714/1.24</f>
        <v>15</v>
      </c>
      <c r="L2714" s="43"/>
      <c r="M2714" s="140"/>
      <c r="O2714" s="113"/>
    </row>
    <row r="2715" spans="1:15" ht="17.100000000000001" customHeight="1" x14ac:dyDescent="0.25">
      <c r="A2715" s="29" t="s">
        <v>4403</v>
      </c>
      <c r="B2715" s="28" t="s">
        <v>4404</v>
      </c>
      <c r="C2715" s="1">
        <v>19</v>
      </c>
      <c r="D2715" s="48" t="s">
        <v>743</v>
      </c>
      <c r="E2715" s="43">
        <f t="shared" si="179"/>
        <v>18</v>
      </c>
      <c r="F2715" s="33">
        <f t="shared" si="178"/>
        <v>13</v>
      </c>
      <c r="G2715" s="43"/>
      <c r="H2715" s="33">
        <v>16</v>
      </c>
      <c r="I2715" s="35">
        <v>5.0000000000000001E-3</v>
      </c>
      <c r="J2715" s="33">
        <v>19</v>
      </c>
      <c r="K2715" s="43">
        <f t="shared" si="180"/>
        <v>13</v>
      </c>
      <c r="L2715" s="43"/>
      <c r="M2715" s="140"/>
      <c r="O2715" s="113"/>
    </row>
    <row r="2716" spans="1:15" ht="17.100000000000001" customHeight="1" x14ac:dyDescent="0.25">
      <c r="A2716" s="29" t="s">
        <v>4405</v>
      </c>
      <c r="B2716" s="28" t="s">
        <v>4406</v>
      </c>
      <c r="C2716" s="1">
        <v>33</v>
      </c>
      <c r="D2716" s="48" t="s">
        <v>743</v>
      </c>
      <c r="E2716" s="43">
        <f t="shared" si="179"/>
        <v>32</v>
      </c>
      <c r="F2716" s="33">
        <f t="shared" si="178"/>
        <v>23</v>
      </c>
      <c r="G2716" s="43"/>
      <c r="H2716" s="33">
        <v>28</v>
      </c>
      <c r="I2716" s="35">
        <v>0</v>
      </c>
      <c r="J2716" s="33">
        <v>34</v>
      </c>
      <c r="K2716" s="43">
        <f t="shared" si="180"/>
        <v>23</v>
      </c>
      <c r="L2716" s="43"/>
      <c r="M2716" s="140"/>
      <c r="O2716" s="113"/>
    </row>
    <row r="2717" spans="1:15" ht="17.100000000000001" customHeight="1" x14ac:dyDescent="0.25">
      <c r="A2717" s="29" t="s">
        <v>4407</v>
      </c>
      <c r="B2717" s="28" t="s">
        <v>4408</v>
      </c>
      <c r="C2717" s="1">
        <v>42</v>
      </c>
      <c r="D2717" s="48" t="s">
        <v>743</v>
      </c>
      <c r="E2717" s="43">
        <f t="shared" si="179"/>
        <v>39</v>
      </c>
      <c r="F2717" s="33">
        <f t="shared" si="178"/>
        <v>28</v>
      </c>
      <c r="G2717" s="43"/>
      <c r="H2717" s="33">
        <v>35</v>
      </c>
      <c r="I2717" s="35">
        <v>6.0000000000000001E-3</v>
      </c>
      <c r="J2717" s="33">
        <v>42</v>
      </c>
      <c r="K2717" s="43">
        <f t="shared" si="180"/>
        <v>28</v>
      </c>
      <c r="L2717" s="43"/>
      <c r="M2717" s="140"/>
      <c r="O2717" s="113"/>
    </row>
    <row r="2718" spans="1:15" ht="17.100000000000001" customHeight="1" x14ac:dyDescent="0.25">
      <c r="A2718" s="29" t="s">
        <v>4409</v>
      </c>
      <c r="B2718" s="28" t="s">
        <v>4410</v>
      </c>
      <c r="C2718" s="1">
        <v>50</v>
      </c>
      <c r="D2718" s="48" t="s">
        <v>743</v>
      </c>
      <c r="E2718" s="43">
        <f t="shared" si="179"/>
        <v>48</v>
      </c>
      <c r="F2718" s="33">
        <f t="shared" si="178"/>
        <v>34</v>
      </c>
      <c r="G2718" s="43"/>
      <c r="H2718" s="33">
        <v>42</v>
      </c>
      <c r="I2718" s="35">
        <v>1.6E-2</v>
      </c>
      <c r="J2718" s="33">
        <v>51</v>
      </c>
      <c r="K2718" s="43">
        <f t="shared" si="180"/>
        <v>34</v>
      </c>
      <c r="L2718" s="43"/>
      <c r="M2718" s="140"/>
      <c r="O2718" s="113"/>
    </row>
    <row r="2719" spans="1:15" ht="17.100000000000001" customHeight="1" x14ac:dyDescent="0.25">
      <c r="A2719" s="29" t="s">
        <v>4411</v>
      </c>
      <c r="B2719" s="28" t="s">
        <v>4412</v>
      </c>
      <c r="C2719" s="1">
        <v>22</v>
      </c>
      <c r="D2719" s="48" t="s">
        <v>743</v>
      </c>
      <c r="E2719" s="43">
        <f t="shared" si="179"/>
        <v>21</v>
      </c>
      <c r="F2719" s="33">
        <f t="shared" si="178"/>
        <v>15</v>
      </c>
      <c r="G2719" s="43"/>
      <c r="H2719" s="33">
        <v>19</v>
      </c>
      <c r="I2719" s="35">
        <v>6.0000000000000001E-3</v>
      </c>
      <c r="J2719" s="33">
        <v>23</v>
      </c>
      <c r="K2719" s="43">
        <f t="shared" si="180"/>
        <v>15</v>
      </c>
      <c r="L2719" s="43"/>
      <c r="M2719" s="140"/>
      <c r="O2719" s="113"/>
    </row>
    <row r="2720" spans="1:15" ht="17.100000000000001" customHeight="1" x14ac:dyDescent="0.25">
      <c r="A2720" s="29" t="s">
        <v>4413</v>
      </c>
      <c r="B2720" s="28" t="s">
        <v>4414</v>
      </c>
      <c r="C2720" s="1">
        <v>52</v>
      </c>
      <c r="D2720" s="48" t="s">
        <v>743</v>
      </c>
      <c r="E2720" s="43">
        <f t="shared" si="179"/>
        <v>49</v>
      </c>
      <c r="F2720" s="33">
        <f t="shared" si="178"/>
        <v>35</v>
      </c>
      <c r="G2720" s="43"/>
      <c r="H2720" s="33">
        <v>43</v>
      </c>
      <c r="I2720" s="35">
        <v>0</v>
      </c>
      <c r="J2720" s="33">
        <v>52</v>
      </c>
      <c r="K2720" s="43">
        <f t="shared" si="180"/>
        <v>35</v>
      </c>
      <c r="L2720" s="43"/>
      <c r="M2720" s="140"/>
      <c r="O2720" s="113"/>
    </row>
    <row r="2721" spans="1:15" ht="17.100000000000001" customHeight="1" x14ac:dyDescent="0.25">
      <c r="A2721" s="29" t="s">
        <v>4415</v>
      </c>
      <c r="B2721" s="28" t="s">
        <v>4416</v>
      </c>
      <c r="C2721" s="1">
        <v>59</v>
      </c>
      <c r="D2721" s="48" t="s">
        <v>743</v>
      </c>
      <c r="E2721" s="43">
        <f t="shared" si="179"/>
        <v>56</v>
      </c>
      <c r="F2721" s="33">
        <f t="shared" si="178"/>
        <v>40</v>
      </c>
      <c r="G2721" s="43"/>
      <c r="H2721" s="33">
        <v>49</v>
      </c>
      <c r="I2721" s="35">
        <v>1.2E-2</v>
      </c>
      <c r="J2721" s="33">
        <v>59</v>
      </c>
      <c r="K2721" s="43">
        <f t="shared" si="180"/>
        <v>40</v>
      </c>
      <c r="L2721" s="43"/>
      <c r="M2721" s="140"/>
      <c r="O2721" s="113"/>
    </row>
    <row r="2722" spans="1:15" ht="17.100000000000001" customHeight="1" x14ac:dyDescent="0.25">
      <c r="A2722" s="29" t="s">
        <v>4417</v>
      </c>
      <c r="B2722" s="28" t="s">
        <v>4418</v>
      </c>
      <c r="C2722" s="1">
        <v>62</v>
      </c>
      <c r="D2722" s="48" t="s">
        <v>743</v>
      </c>
      <c r="E2722" s="43">
        <f t="shared" si="179"/>
        <v>59</v>
      </c>
      <c r="F2722" s="33">
        <f t="shared" si="178"/>
        <v>42</v>
      </c>
      <c r="G2722" s="43"/>
      <c r="H2722" s="33">
        <v>52</v>
      </c>
      <c r="I2722" s="35">
        <v>0.02</v>
      </c>
      <c r="J2722" s="33">
        <v>63</v>
      </c>
      <c r="K2722" s="43">
        <f t="shared" si="180"/>
        <v>42</v>
      </c>
      <c r="L2722" s="43"/>
      <c r="M2722" s="140"/>
      <c r="O2722" s="113"/>
    </row>
    <row r="2723" spans="1:15" ht="17.100000000000001" customHeight="1" x14ac:dyDescent="0.25">
      <c r="A2723" s="29" t="s">
        <v>4419</v>
      </c>
      <c r="B2723" s="28" t="s">
        <v>4420</v>
      </c>
      <c r="C2723" s="1">
        <v>104</v>
      </c>
      <c r="D2723" s="48" t="s">
        <v>743</v>
      </c>
      <c r="E2723" s="43">
        <f t="shared" si="179"/>
        <v>97</v>
      </c>
      <c r="F2723" s="33">
        <f t="shared" si="178"/>
        <v>69</v>
      </c>
      <c r="G2723" s="43"/>
      <c r="H2723" s="33">
        <v>86</v>
      </c>
      <c r="I2723" s="35">
        <v>0.05</v>
      </c>
      <c r="J2723" s="33">
        <v>104</v>
      </c>
      <c r="K2723" s="43">
        <f t="shared" si="180"/>
        <v>69</v>
      </c>
      <c r="L2723" s="43"/>
      <c r="M2723" s="140"/>
      <c r="O2723" s="113"/>
    </row>
    <row r="2724" spans="1:15" ht="17.100000000000001" customHeight="1" x14ac:dyDescent="0.25">
      <c r="A2724" s="29" t="s">
        <v>4421</v>
      </c>
      <c r="B2724" s="28" t="s">
        <v>4422</v>
      </c>
      <c r="C2724" s="1">
        <v>25</v>
      </c>
      <c r="D2724" s="48" t="s">
        <v>743</v>
      </c>
      <c r="E2724" s="43">
        <f t="shared" si="179"/>
        <v>24</v>
      </c>
      <c r="F2724" s="33">
        <f t="shared" si="178"/>
        <v>17</v>
      </c>
      <c r="G2724" s="43"/>
      <c r="H2724" s="33">
        <v>21</v>
      </c>
      <c r="I2724" s="35">
        <v>6.0000000000000001E-3</v>
      </c>
      <c r="J2724" s="33">
        <v>25</v>
      </c>
      <c r="K2724" s="43">
        <f t="shared" si="180"/>
        <v>17</v>
      </c>
      <c r="L2724" s="43"/>
      <c r="M2724" s="140"/>
      <c r="O2724" s="113"/>
    </row>
    <row r="2725" spans="1:15" ht="17.100000000000001" customHeight="1" x14ac:dyDescent="0.25">
      <c r="A2725" s="29" t="s">
        <v>4423</v>
      </c>
      <c r="B2725" s="28" t="s">
        <v>4424</v>
      </c>
      <c r="C2725" s="1">
        <v>64</v>
      </c>
      <c r="D2725" s="48" t="s">
        <v>743</v>
      </c>
      <c r="E2725" s="43">
        <f t="shared" si="179"/>
        <v>60</v>
      </c>
      <c r="F2725" s="33">
        <f t="shared" si="178"/>
        <v>43</v>
      </c>
      <c r="G2725" s="43"/>
      <c r="H2725" s="33">
        <v>53</v>
      </c>
      <c r="I2725" s="35">
        <v>0.02</v>
      </c>
      <c r="J2725" s="33">
        <v>64</v>
      </c>
      <c r="K2725" s="43">
        <f t="shared" si="180"/>
        <v>43</v>
      </c>
      <c r="L2725" s="43"/>
      <c r="M2725" s="140"/>
      <c r="O2725" s="113"/>
    </row>
    <row r="2726" spans="1:15" ht="17.100000000000001" customHeight="1" x14ac:dyDescent="0.25">
      <c r="A2726" s="29" t="s">
        <v>4425</v>
      </c>
      <c r="B2726" s="28" t="s">
        <v>4426</v>
      </c>
      <c r="C2726" s="1">
        <v>67</v>
      </c>
      <c r="D2726" s="48" t="s">
        <v>743</v>
      </c>
      <c r="E2726" s="43">
        <f t="shared" si="179"/>
        <v>63</v>
      </c>
      <c r="F2726" s="33">
        <f t="shared" si="178"/>
        <v>45</v>
      </c>
      <c r="G2726" s="43"/>
      <c r="H2726" s="33">
        <v>56</v>
      </c>
      <c r="I2726" s="35">
        <v>0.02</v>
      </c>
      <c r="J2726" s="33">
        <v>68</v>
      </c>
      <c r="K2726" s="43">
        <f t="shared" si="180"/>
        <v>45</v>
      </c>
      <c r="L2726" s="43"/>
      <c r="M2726" s="140"/>
      <c r="O2726" s="113"/>
    </row>
    <row r="2727" spans="1:15" ht="17.100000000000001" customHeight="1" x14ac:dyDescent="0.25">
      <c r="A2727" s="29" t="s">
        <v>4427</v>
      </c>
      <c r="B2727" s="28" t="s">
        <v>4428</v>
      </c>
      <c r="C2727" s="1">
        <v>38</v>
      </c>
      <c r="D2727" s="48" t="s">
        <v>743</v>
      </c>
      <c r="E2727" s="43">
        <f t="shared" si="179"/>
        <v>36</v>
      </c>
      <c r="F2727" s="33">
        <f t="shared" si="178"/>
        <v>26</v>
      </c>
      <c r="G2727" s="43"/>
      <c r="H2727" s="33">
        <v>32</v>
      </c>
      <c r="I2727" s="35">
        <v>0.01</v>
      </c>
      <c r="J2727" s="33">
        <v>39</v>
      </c>
      <c r="K2727" s="43">
        <f t="shared" si="180"/>
        <v>26</v>
      </c>
      <c r="L2727" s="43"/>
      <c r="M2727" s="140"/>
      <c r="O2727" s="113"/>
    </row>
    <row r="2728" spans="1:15" ht="17.100000000000001" customHeight="1" x14ac:dyDescent="0.25">
      <c r="A2728" s="29" t="s">
        <v>4429</v>
      </c>
      <c r="B2728" s="28" t="s">
        <v>4430</v>
      </c>
      <c r="C2728" s="1">
        <v>90</v>
      </c>
      <c r="D2728" s="48" t="s">
        <v>743</v>
      </c>
      <c r="E2728" s="43">
        <f t="shared" si="179"/>
        <v>84</v>
      </c>
      <c r="F2728" s="33">
        <f t="shared" si="178"/>
        <v>60</v>
      </c>
      <c r="G2728" s="43"/>
      <c r="H2728" s="33">
        <v>75</v>
      </c>
      <c r="I2728" s="35">
        <v>1.2E-2</v>
      </c>
      <c r="J2728" s="33">
        <v>91</v>
      </c>
      <c r="K2728" s="43">
        <f t="shared" si="180"/>
        <v>60</v>
      </c>
      <c r="L2728" s="43"/>
      <c r="M2728" s="140"/>
      <c r="O2728" s="113"/>
    </row>
    <row r="2729" spans="1:15" ht="17.100000000000001" customHeight="1" x14ac:dyDescent="0.25">
      <c r="A2729" s="29" t="s">
        <v>4431</v>
      </c>
      <c r="B2729" s="28" t="s">
        <v>4432</v>
      </c>
      <c r="C2729" s="1">
        <v>75</v>
      </c>
      <c r="D2729" s="48" t="s">
        <v>743</v>
      </c>
      <c r="E2729" s="43">
        <f t="shared" si="179"/>
        <v>70</v>
      </c>
      <c r="F2729" s="33">
        <f t="shared" si="178"/>
        <v>50</v>
      </c>
      <c r="G2729" s="43"/>
      <c r="H2729" s="33">
        <v>62</v>
      </c>
      <c r="I2729" s="35">
        <v>0.01</v>
      </c>
      <c r="J2729" s="33">
        <v>75</v>
      </c>
      <c r="K2729" s="43">
        <f t="shared" si="180"/>
        <v>50</v>
      </c>
      <c r="L2729" s="43"/>
      <c r="M2729" s="140"/>
      <c r="O2729" s="113"/>
    </row>
    <row r="2730" spans="1:15" ht="17.100000000000001" customHeight="1" x14ac:dyDescent="0.25">
      <c r="A2730" s="29" t="s">
        <v>4433</v>
      </c>
      <c r="B2730" s="28" t="s">
        <v>4434</v>
      </c>
      <c r="C2730" s="1">
        <v>111</v>
      </c>
      <c r="D2730" s="48" t="s">
        <v>743</v>
      </c>
      <c r="E2730" s="43">
        <f t="shared" si="179"/>
        <v>104</v>
      </c>
      <c r="F2730" s="33">
        <f t="shared" si="178"/>
        <v>74</v>
      </c>
      <c r="G2730" s="43"/>
      <c r="H2730" s="33">
        <v>92</v>
      </c>
      <c r="I2730" s="35">
        <v>0.03</v>
      </c>
      <c r="J2730" s="33">
        <v>111</v>
      </c>
      <c r="K2730" s="43">
        <f t="shared" si="180"/>
        <v>74</v>
      </c>
      <c r="L2730" s="43"/>
      <c r="M2730" s="140"/>
      <c r="O2730" s="113"/>
    </row>
    <row r="2731" spans="1:15" ht="17.100000000000001" customHeight="1" x14ac:dyDescent="0.25">
      <c r="A2731" s="29" t="s">
        <v>4435</v>
      </c>
      <c r="B2731" s="28" t="s">
        <v>4436</v>
      </c>
      <c r="C2731" s="1">
        <v>70</v>
      </c>
      <c r="D2731" s="48" t="s">
        <v>743</v>
      </c>
      <c r="E2731" s="43">
        <f t="shared" si="179"/>
        <v>66</v>
      </c>
      <c r="F2731" s="33">
        <f t="shared" si="178"/>
        <v>47</v>
      </c>
      <c r="G2731" s="43"/>
      <c r="H2731" s="33">
        <v>58</v>
      </c>
      <c r="I2731" s="35">
        <v>0.02</v>
      </c>
      <c r="J2731" s="33">
        <v>70</v>
      </c>
      <c r="K2731" s="43">
        <f t="shared" si="180"/>
        <v>47</v>
      </c>
      <c r="L2731" s="43"/>
      <c r="M2731" s="140"/>
      <c r="O2731" s="113"/>
    </row>
    <row r="2732" spans="1:15" ht="17.100000000000001" customHeight="1" x14ac:dyDescent="0.25">
      <c r="A2732" s="29" t="s">
        <v>4437</v>
      </c>
      <c r="B2732" s="28" t="s">
        <v>4438</v>
      </c>
      <c r="C2732" s="1">
        <v>75</v>
      </c>
      <c r="D2732" s="48" t="s">
        <v>743</v>
      </c>
      <c r="E2732" s="43">
        <f t="shared" si="179"/>
        <v>70</v>
      </c>
      <c r="F2732" s="33">
        <f t="shared" si="178"/>
        <v>50</v>
      </c>
      <c r="G2732" s="43"/>
      <c r="H2732" s="33">
        <v>62</v>
      </c>
      <c r="I2732" s="35">
        <v>0.01</v>
      </c>
      <c r="J2732" s="33">
        <v>75</v>
      </c>
      <c r="K2732" s="43">
        <f t="shared" si="180"/>
        <v>50</v>
      </c>
      <c r="L2732" s="43"/>
      <c r="M2732" s="140"/>
      <c r="O2732" s="113"/>
    </row>
    <row r="2733" spans="1:15" ht="17.100000000000001" customHeight="1" x14ac:dyDescent="0.25">
      <c r="A2733" s="29" t="s">
        <v>4439</v>
      </c>
      <c r="B2733" s="28" t="s">
        <v>4440</v>
      </c>
      <c r="C2733" s="1">
        <v>129</v>
      </c>
      <c r="D2733" s="48" t="s">
        <v>743</v>
      </c>
      <c r="E2733" s="43">
        <f t="shared" si="179"/>
        <v>120</v>
      </c>
      <c r="F2733" s="33">
        <f t="shared" si="178"/>
        <v>86</v>
      </c>
      <c r="G2733" s="43"/>
      <c r="H2733" s="33">
        <v>107</v>
      </c>
      <c r="I2733" s="35">
        <v>0.03</v>
      </c>
      <c r="J2733" s="33">
        <v>129</v>
      </c>
      <c r="K2733" s="43">
        <f t="shared" si="180"/>
        <v>86</v>
      </c>
      <c r="L2733" s="43"/>
      <c r="M2733" s="140"/>
      <c r="O2733" s="113"/>
    </row>
    <row r="2734" spans="1:15" ht="17.100000000000001" customHeight="1" x14ac:dyDescent="0.25">
      <c r="A2734" s="29" t="s">
        <v>4441</v>
      </c>
      <c r="B2734" s="28" t="s">
        <v>4442</v>
      </c>
      <c r="C2734" s="1">
        <v>131</v>
      </c>
      <c r="D2734" s="48" t="s">
        <v>743</v>
      </c>
      <c r="E2734" s="43">
        <f t="shared" si="179"/>
        <v>123</v>
      </c>
      <c r="F2734" s="33">
        <f t="shared" si="178"/>
        <v>88</v>
      </c>
      <c r="G2734" s="43"/>
      <c r="H2734" s="33">
        <v>109</v>
      </c>
      <c r="I2734" s="35">
        <v>3.6999999999999998E-2</v>
      </c>
      <c r="J2734" s="33">
        <v>132</v>
      </c>
      <c r="K2734" s="43">
        <f t="shared" si="180"/>
        <v>88</v>
      </c>
      <c r="L2734" s="43"/>
      <c r="M2734" s="140"/>
      <c r="O2734" s="113"/>
    </row>
    <row r="2735" spans="1:15" ht="17.100000000000001" customHeight="1" x14ac:dyDescent="0.25">
      <c r="A2735" s="29" t="s">
        <v>4443</v>
      </c>
      <c r="B2735" s="28" t="s">
        <v>4444</v>
      </c>
      <c r="C2735" s="1">
        <v>212</v>
      </c>
      <c r="D2735" s="48" t="s">
        <v>743</v>
      </c>
      <c r="E2735" s="43">
        <f t="shared" si="179"/>
        <v>199</v>
      </c>
      <c r="F2735" s="33">
        <f t="shared" si="178"/>
        <v>142</v>
      </c>
      <c r="G2735" s="43"/>
      <c r="H2735" s="33">
        <v>176</v>
      </c>
      <c r="I2735" s="35">
        <v>0.04</v>
      </c>
      <c r="J2735" s="33">
        <v>213</v>
      </c>
      <c r="K2735" s="43">
        <f t="shared" si="180"/>
        <v>142</v>
      </c>
      <c r="L2735" s="43"/>
      <c r="M2735" s="140"/>
      <c r="O2735" s="113"/>
    </row>
    <row r="2736" spans="1:15" ht="17.100000000000001" customHeight="1" x14ac:dyDescent="0.25">
      <c r="A2736" s="29" t="s">
        <v>4445</v>
      </c>
      <c r="B2736" s="28" t="s">
        <v>4446</v>
      </c>
      <c r="C2736" s="1">
        <v>226</v>
      </c>
      <c r="D2736" s="48" t="s">
        <v>743</v>
      </c>
      <c r="E2736" s="43">
        <f t="shared" si="179"/>
        <v>211</v>
      </c>
      <c r="F2736" s="33">
        <f t="shared" si="178"/>
        <v>151</v>
      </c>
      <c r="G2736" s="43"/>
      <c r="H2736" s="33">
        <v>187</v>
      </c>
      <c r="I2736" s="35">
        <v>0.06</v>
      </c>
      <c r="J2736" s="33">
        <v>226</v>
      </c>
      <c r="K2736" s="43">
        <f t="shared" si="180"/>
        <v>151</v>
      </c>
      <c r="L2736" s="43"/>
      <c r="M2736" s="140"/>
      <c r="O2736" s="113"/>
    </row>
    <row r="2737" spans="1:15" ht="17.100000000000001" customHeight="1" x14ac:dyDescent="0.25">
      <c r="A2737" s="29" t="s">
        <v>4447</v>
      </c>
      <c r="B2737" s="28" t="s">
        <v>4448</v>
      </c>
      <c r="C2737" s="1">
        <v>329</v>
      </c>
      <c r="D2737" s="48" t="s">
        <v>743</v>
      </c>
      <c r="E2737" s="43">
        <f t="shared" si="179"/>
        <v>307</v>
      </c>
      <c r="F2737" s="33">
        <f t="shared" si="178"/>
        <v>219</v>
      </c>
      <c r="G2737" s="43"/>
      <c r="H2737" s="33">
        <v>272</v>
      </c>
      <c r="I2737" s="35">
        <v>0</v>
      </c>
      <c r="J2737" s="33">
        <v>329</v>
      </c>
      <c r="K2737" s="43">
        <f t="shared" si="180"/>
        <v>219</v>
      </c>
      <c r="L2737" s="43"/>
      <c r="M2737" s="140"/>
      <c r="O2737" s="113"/>
    </row>
    <row r="2738" spans="1:15" ht="17.100000000000001" customHeight="1" x14ac:dyDescent="0.25">
      <c r="A2738" s="29" t="s">
        <v>4449</v>
      </c>
      <c r="B2738" s="28" t="s">
        <v>4450</v>
      </c>
      <c r="C2738" s="1">
        <v>450</v>
      </c>
      <c r="D2738" s="48" t="s">
        <v>743</v>
      </c>
      <c r="E2738" s="43">
        <f t="shared" si="179"/>
        <v>420</v>
      </c>
      <c r="F2738" s="33">
        <f t="shared" si="178"/>
        <v>300</v>
      </c>
      <c r="G2738" s="43"/>
      <c r="H2738" s="33">
        <v>372</v>
      </c>
      <c r="I2738" s="35">
        <v>0.1</v>
      </c>
      <c r="J2738" s="33">
        <v>450</v>
      </c>
      <c r="K2738" s="43">
        <f t="shared" si="180"/>
        <v>300</v>
      </c>
      <c r="L2738" s="43"/>
      <c r="M2738" s="140"/>
      <c r="O2738" s="113"/>
    </row>
    <row r="2739" spans="1:15" ht="17.100000000000001" customHeight="1" x14ac:dyDescent="0.25">
      <c r="A2739" s="29" t="s">
        <v>4451</v>
      </c>
      <c r="B2739" s="28" t="s">
        <v>4452</v>
      </c>
      <c r="C2739" s="1">
        <v>142</v>
      </c>
      <c r="D2739" s="48" t="s">
        <v>743</v>
      </c>
      <c r="E2739" s="43">
        <f t="shared" si="179"/>
        <v>133</v>
      </c>
      <c r="F2739" s="33">
        <f t="shared" si="178"/>
        <v>95</v>
      </c>
      <c r="G2739" s="43"/>
      <c r="H2739" s="33">
        <v>118</v>
      </c>
      <c r="I2739" s="35">
        <v>0</v>
      </c>
      <c r="J2739" s="33">
        <v>143</v>
      </c>
      <c r="K2739" s="43">
        <f t="shared" si="180"/>
        <v>95</v>
      </c>
      <c r="L2739" s="43"/>
      <c r="M2739" s="140"/>
      <c r="O2739" s="113"/>
    </row>
    <row r="2740" spans="1:15" ht="17.100000000000001" customHeight="1" x14ac:dyDescent="0.25">
      <c r="A2740" s="29" t="s">
        <v>4453</v>
      </c>
      <c r="B2740" s="28" t="s">
        <v>4454</v>
      </c>
      <c r="C2740" s="1">
        <v>313</v>
      </c>
      <c r="D2740" s="48" t="s">
        <v>743</v>
      </c>
      <c r="E2740" s="43">
        <f t="shared" si="179"/>
        <v>293</v>
      </c>
      <c r="F2740" s="33">
        <f t="shared" si="178"/>
        <v>209</v>
      </c>
      <c r="G2740" s="43"/>
      <c r="H2740" s="33">
        <v>259</v>
      </c>
      <c r="I2740" s="35">
        <v>0.03</v>
      </c>
      <c r="J2740" s="33">
        <v>313</v>
      </c>
      <c r="K2740" s="43">
        <f t="shared" si="180"/>
        <v>209</v>
      </c>
      <c r="L2740" s="43"/>
      <c r="M2740" s="140"/>
      <c r="O2740" s="113"/>
    </row>
    <row r="2741" spans="1:15" ht="17.100000000000001" customHeight="1" x14ac:dyDescent="0.25">
      <c r="A2741" s="29" t="s">
        <v>4455</v>
      </c>
      <c r="B2741" s="28" t="s">
        <v>4456</v>
      </c>
      <c r="C2741" s="1">
        <v>465</v>
      </c>
      <c r="D2741" s="48" t="s">
        <v>743</v>
      </c>
      <c r="E2741" s="43">
        <f t="shared" si="179"/>
        <v>434</v>
      </c>
      <c r="F2741" s="33">
        <f t="shared" si="178"/>
        <v>310</v>
      </c>
      <c r="G2741" s="43"/>
      <c r="H2741" s="33">
        <v>385</v>
      </c>
      <c r="I2741" s="35">
        <v>0.06</v>
      </c>
      <c r="J2741" s="33">
        <v>466</v>
      </c>
      <c r="K2741" s="43">
        <f t="shared" si="180"/>
        <v>310</v>
      </c>
      <c r="L2741" s="43"/>
      <c r="M2741" s="140"/>
      <c r="O2741" s="113"/>
    </row>
    <row r="2742" spans="1:15" ht="17.100000000000001" customHeight="1" x14ac:dyDescent="0.25">
      <c r="A2742" s="29" t="s">
        <v>4457</v>
      </c>
      <c r="B2742" s="28" t="s">
        <v>4458</v>
      </c>
      <c r="C2742" s="1">
        <v>433</v>
      </c>
      <c r="D2742" s="48" t="s">
        <v>743</v>
      </c>
      <c r="E2742" s="43">
        <f t="shared" si="179"/>
        <v>405</v>
      </c>
      <c r="F2742" s="33">
        <f t="shared" si="178"/>
        <v>289</v>
      </c>
      <c r="G2742" s="43"/>
      <c r="H2742" s="33">
        <v>358</v>
      </c>
      <c r="I2742" s="35">
        <v>0.06</v>
      </c>
      <c r="J2742" s="33">
        <v>433</v>
      </c>
      <c r="K2742" s="43">
        <f t="shared" si="180"/>
        <v>289</v>
      </c>
      <c r="L2742" s="43"/>
      <c r="M2742" s="140"/>
      <c r="O2742" s="113"/>
    </row>
    <row r="2743" spans="1:15" ht="17.100000000000001" customHeight="1" x14ac:dyDescent="0.25">
      <c r="A2743" s="29" t="s">
        <v>4459</v>
      </c>
      <c r="B2743" s="28" t="s">
        <v>4460</v>
      </c>
      <c r="C2743" s="1">
        <v>231</v>
      </c>
      <c r="D2743" s="48" t="s">
        <v>743</v>
      </c>
      <c r="E2743" s="43">
        <f t="shared" si="179"/>
        <v>216</v>
      </c>
      <c r="F2743" s="33">
        <f t="shared" si="178"/>
        <v>154</v>
      </c>
      <c r="G2743" s="43"/>
      <c r="H2743" s="33">
        <v>191</v>
      </c>
      <c r="I2743" s="35">
        <v>1.2E-2</v>
      </c>
      <c r="J2743" s="33">
        <v>231</v>
      </c>
      <c r="K2743" s="43">
        <f t="shared" si="180"/>
        <v>154</v>
      </c>
      <c r="L2743" s="43"/>
      <c r="M2743" s="140"/>
      <c r="O2743" s="113"/>
    </row>
    <row r="2744" spans="1:15" ht="17.100000000000001" customHeight="1" x14ac:dyDescent="0.25">
      <c r="A2744" s="29" t="s">
        <v>4461</v>
      </c>
      <c r="B2744" s="28" t="s">
        <v>4462</v>
      </c>
      <c r="C2744" s="1">
        <v>309</v>
      </c>
      <c r="D2744" s="48" t="s">
        <v>743</v>
      </c>
      <c r="E2744" s="43">
        <f t="shared" si="179"/>
        <v>288</v>
      </c>
      <c r="F2744" s="33">
        <f t="shared" si="178"/>
        <v>206</v>
      </c>
      <c r="G2744" s="43"/>
      <c r="H2744" s="33">
        <v>256</v>
      </c>
      <c r="I2744" s="35">
        <v>1.2E-2</v>
      </c>
      <c r="J2744" s="33">
        <v>310</v>
      </c>
      <c r="K2744" s="43">
        <f t="shared" si="180"/>
        <v>206</v>
      </c>
      <c r="L2744" s="43"/>
      <c r="M2744" s="140"/>
      <c r="O2744" s="113"/>
    </row>
    <row r="2745" spans="1:15" ht="17.100000000000001" customHeight="1" x14ac:dyDescent="0.25">
      <c r="A2745" s="29" t="s">
        <v>4463</v>
      </c>
      <c r="B2745" s="28" t="s">
        <v>4464</v>
      </c>
      <c r="C2745" s="1">
        <v>336</v>
      </c>
      <c r="D2745" s="48" t="s">
        <v>743</v>
      </c>
      <c r="E2745" s="43">
        <f t="shared" si="179"/>
        <v>314</v>
      </c>
      <c r="F2745" s="33">
        <f t="shared" si="178"/>
        <v>224</v>
      </c>
      <c r="G2745" s="43"/>
      <c r="H2745" s="33">
        <v>278</v>
      </c>
      <c r="I2745" s="35">
        <v>7.0000000000000007E-2</v>
      </c>
      <c r="J2745" s="33">
        <v>336</v>
      </c>
      <c r="K2745" s="43">
        <f t="shared" si="180"/>
        <v>224</v>
      </c>
      <c r="L2745" s="43"/>
      <c r="M2745" s="140"/>
      <c r="O2745" s="113"/>
    </row>
    <row r="2746" spans="1:15" ht="17.100000000000001" customHeight="1" x14ac:dyDescent="0.25">
      <c r="A2746" s="29" t="s">
        <v>4465</v>
      </c>
      <c r="B2746" s="28" t="s">
        <v>4466</v>
      </c>
      <c r="C2746" s="1">
        <v>1391</v>
      </c>
      <c r="D2746" s="48" t="s">
        <v>743</v>
      </c>
      <c r="E2746" s="43">
        <f t="shared" si="179"/>
        <v>1298</v>
      </c>
      <c r="F2746" s="33">
        <f t="shared" si="178"/>
        <v>927</v>
      </c>
      <c r="G2746" s="43"/>
      <c r="H2746" s="33">
        <v>1150</v>
      </c>
      <c r="I2746" s="35">
        <v>0.06</v>
      </c>
      <c r="J2746" s="33">
        <v>1391</v>
      </c>
      <c r="K2746" s="43">
        <f t="shared" si="180"/>
        <v>927</v>
      </c>
      <c r="L2746" s="43"/>
      <c r="M2746" s="140"/>
      <c r="O2746" s="113"/>
    </row>
    <row r="2747" spans="1:15" ht="17.100000000000001" customHeight="1" x14ac:dyDescent="0.25">
      <c r="A2747" s="29" t="s">
        <v>4467</v>
      </c>
      <c r="B2747" s="28" t="s">
        <v>4468</v>
      </c>
      <c r="C2747" s="1">
        <v>675</v>
      </c>
      <c r="D2747" s="48" t="s">
        <v>743</v>
      </c>
      <c r="E2747" s="43">
        <f t="shared" si="179"/>
        <v>630</v>
      </c>
      <c r="F2747" s="33">
        <f t="shared" si="178"/>
        <v>450</v>
      </c>
      <c r="G2747" s="43"/>
      <c r="H2747" s="33">
        <v>558</v>
      </c>
      <c r="I2747" s="35">
        <v>0.02</v>
      </c>
      <c r="J2747" s="33">
        <v>675</v>
      </c>
      <c r="K2747" s="43">
        <f t="shared" si="180"/>
        <v>450</v>
      </c>
      <c r="L2747" s="43"/>
      <c r="M2747" s="140"/>
      <c r="O2747" s="113"/>
    </row>
    <row r="2748" spans="1:15" ht="17.100000000000001" customHeight="1" x14ac:dyDescent="0.25">
      <c r="A2748" s="29" t="s">
        <v>4469</v>
      </c>
      <c r="B2748" s="28" t="s">
        <v>4470</v>
      </c>
      <c r="C2748" s="1">
        <v>587</v>
      </c>
      <c r="D2748" s="48" t="s">
        <v>743</v>
      </c>
      <c r="E2748" s="43">
        <f t="shared" si="179"/>
        <v>549</v>
      </c>
      <c r="F2748" s="33">
        <f t="shared" si="178"/>
        <v>392</v>
      </c>
      <c r="G2748" s="43"/>
      <c r="H2748" s="33">
        <v>486</v>
      </c>
      <c r="I2748" s="35">
        <v>0.1</v>
      </c>
      <c r="J2748" s="33">
        <v>588</v>
      </c>
      <c r="K2748" s="43">
        <f t="shared" si="180"/>
        <v>392</v>
      </c>
      <c r="L2748" s="43"/>
      <c r="M2748" s="140"/>
      <c r="O2748" s="113"/>
    </row>
    <row r="2749" spans="1:15" ht="17.100000000000001" customHeight="1" x14ac:dyDescent="0.25">
      <c r="A2749" s="29" t="s">
        <v>4471</v>
      </c>
      <c r="B2749" s="28" t="s">
        <v>4472</v>
      </c>
      <c r="C2749" s="1">
        <v>1160</v>
      </c>
      <c r="D2749" s="48" t="s">
        <v>743</v>
      </c>
      <c r="E2749" s="43">
        <f t="shared" si="179"/>
        <v>1082</v>
      </c>
      <c r="F2749" s="33">
        <f t="shared" si="178"/>
        <v>773</v>
      </c>
      <c r="G2749" s="43"/>
      <c r="H2749" s="33">
        <v>959</v>
      </c>
      <c r="I2749" s="35">
        <v>0.08</v>
      </c>
      <c r="J2749" s="33">
        <v>1160</v>
      </c>
      <c r="K2749" s="43">
        <f t="shared" si="180"/>
        <v>773</v>
      </c>
      <c r="L2749" s="43"/>
      <c r="M2749" s="140"/>
      <c r="O2749" s="113"/>
    </row>
    <row r="2750" spans="1:15" x14ac:dyDescent="0.25">
      <c r="E2750" s="43" t="str">
        <f t="shared" si="179"/>
        <v/>
      </c>
      <c r="F2750" s="33" t="str">
        <f t="shared" si="178"/>
        <v/>
      </c>
      <c r="G2750" s="43"/>
      <c r="J2750" s="114" t="s">
        <v>159</v>
      </c>
      <c r="K2750" s="43"/>
      <c r="L2750" s="43"/>
      <c r="M2750" s="140"/>
      <c r="O2750" s="113"/>
    </row>
    <row r="2751" spans="1:15" x14ac:dyDescent="0.25">
      <c r="E2751" s="43" t="str">
        <f t="shared" si="179"/>
        <v/>
      </c>
      <c r="F2751" s="33" t="str">
        <f t="shared" si="178"/>
        <v/>
      </c>
      <c r="G2751" s="43"/>
      <c r="J2751" s="114" t="s">
        <v>159</v>
      </c>
      <c r="K2751" s="43"/>
      <c r="L2751" s="43"/>
      <c r="M2751" s="140"/>
      <c r="O2751" s="113"/>
    </row>
    <row r="2752" spans="1:15" x14ac:dyDescent="0.25">
      <c r="E2752" s="43" t="str">
        <f t="shared" si="179"/>
        <v/>
      </c>
      <c r="F2752" s="33" t="str">
        <f t="shared" si="178"/>
        <v/>
      </c>
      <c r="G2752" s="43"/>
      <c r="J2752" s="114" t="s">
        <v>159</v>
      </c>
      <c r="K2752" s="43"/>
      <c r="L2752" s="43"/>
      <c r="M2752" s="140"/>
      <c r="O2752" s="113"/>
    </row>
    <row r="2753" spans="1:15" x14ac:dyDescent="0.25">
      <c r="E2753" s="43" t="str">
        <f t="shared" si="179"/>
        <v/>
      </c>
      <c r="F2753" s="33" t="str">
        <f t="shared" si="178"/>
        <v/>
      </c>
      <c r="G2753" s="43"/>
      <c r="J2753" s="114" t="s">
        <v>159</v>
      </c>
      <c r="K2753" s="43"/>
      <c r="L2753" s="43"/>
      <c r="M2753" s="140"/>
      <c r="O2753" s="113"/>
    </row>
    <row r="2754" spans="1:15" ht="15.75" thickBot="1" x14ac:dyDescent="0.3">
      <c r="E2754" s="43" t="str">
        <f t="shared" si="179"/>
        <v/>
      </c>
      <c r="F2754" s="33" t="str">
        <f t="shared" si="178"/>
        <v/>
      </c>
      <c r="G2754" s="43"/>
      <c r="J2754" s="114" t="s">
        <v>159</v>
      </c>
      <c r="K2754" s="43"/>
      <c r="L2754" s="43"/>
      <c r="M2754" s="140"/>
      <c r="O2754" s="113"/>
    </row>
    <row r="2755" spans="1:15" x14ac:dyDescent="0.25">
      <c r="B2755" s="50"/>
      <c r="E2755" s="43" t="str">
        <f t="shared" si="179"/>
        <v/>
      </c>
      <c r="F2755" s="33" t="str">
        <f t="shared" si="178"/>
        <v/>
      </c>
      <c r="G2755" s="43"/>
      <c r="H2755" s="29"/>
      <c r="J2755" s="114" t="s">
        <v>159</v>
      </c>
      <c r="K2755" s="43"/>
      <c r="L2755" s="43"/>
      <c r="M2755" s="140"/>
      <c r="O2755" s="113"/>
    </row>
    <row r="2756" spans="1:15" x14ac:dyDescent="0.25">
      <c r="B2756" s="37" t="s">
        <v>4196</v>
      </c>
      <c r="E2756" s="43" t="str">
        <f t="shared" si="179"/>
        <v/>
      </c>
      <c r="F2756" s="33" t="str">
        <f t="shared" si="178"/>
        <v/>
      </c>
      <c r="G2756" s="43"/>
      <c r="H2756" s="29"/>
      <c r="J2756" s="114" t="s">
        <v>159</v>
      </c>
      <c r="K2756" s="43"/>
      <c r="L2756" s="43"/>
      <c r="M2756" s="140"/>
      <c r="O2756" s="113"/>
    </row>
    <row r="2757" spans="1:15" x14ac:dyDescent="0.25">
      <c r="B2757" s="37" t="s">
        <v>4473</v>
      </c>
      <c r="D2757" s="31"/>
      <c r="E2757" s="43" t="str">
        <f t="shared" si="179"/>
        <v/>
      </c>
      <c r="F2757" s="33" t="str">
        <f t="shared" si="178"/>
        <v/>
      </c>
      <c r="G2757" s="43"/>
      <c r="H2757" s="55" t="s">
        <v>241</v>
      </c>
      <c r="I2757" s="35" t="s">
        <v>242</v>
      </c>
      <c r="J2757" s="114" t="s">
        <v>159</v>
      </c>
      <c r="K2757" s="43"/>
      <c r="L2757" s="43"/>
      <c r="M2757" s="140"/>
      <c r="O2757" s="113"/>
    </row>
    <row r="2758" spans="1:15" ht="15.75" thickBot="1" x14ac:dyDescent="0.3">
      <c r="A2758" s="23" t="s">
        <v>73</v>
      </c>
      <c r="B2758" s="59"/>
      <c r="D2758" s="31" t="s">
        <v>243</v>
      </c>
      <c r="E2758" s="43" t="str">
        <f t="shared" si="179"/>
        <v/>
      </c>
      <c r="F2758" s="33" t="str">
        <f t="shared" si="178"/>
        <v/>
      </c>
      <c r="G2758" s="43"/>
      <c r="H2758" s="55" t="s">
        <v>244</v>
      </c>
      <c r="I2758" s="35" t="s">
        <v>245</v>
      </c>
      <c r="J2758" s="114" t="s">
        <v>159</v>
      </c>
      <c r="K2758" s="43"/>
      <c r="L2758" s="43"/>
      <c r="M2758" s="140"/>
      <c r="O2758" s="113"/>
    </row>
    <row r="2759" spans="1:15" x14ac:dyDescent="0.25">
      <c r="A2759" s="29" t="s">
        <v>4474</v>
      </c>
      <c r="B2759" s="28" t="s">
        <v>4475</v>
      </c>
      <c r="C2759" s="1">
        <v>185</v>
      </c>
      <c r="D2759" s="48" t="s">
        <v>743</v>
      </c>
      <c r="E2759" s="43">
        <f t="shared" si="179"/>
        <v>172</v>
      </c>
      <c r="F2759" s="33">
        <f t="shared" si="178"/>
        <v>123</v>
      </c>
      <c r="G2759" s="43"/>
      <c r="H2759" s="33">
        <v>153</v>
      </c>
      <c r="I2759" s="35">
        <v>0.03</v>
      </c>
      <c r="J2759" s="33">
        <v>185</v>
      </c>
      <c r="K2759" s="43">
        <f t="shared" ref="K2759:K2793" si="181">H2759/1.24</f>
        <v>123</v>
      </c>
      <c r="L2759" s="43"/>
      <c r="M2759" s="140"/>
      <c r="O2759" s="113"/>
    </row>
    <row r="2760" spans="1:15" x14ac:dyDescent="0.25">
      <c r="A2760" s="29" t="s">
        <v>4476</v>
      </c>
      <c r="B2760" s="28" t="s">
        <v>4477</v>
      </c>
      <c r="C2760" s="1">
        <v>134</v>
      </c>
      <c r="D2760" s="48" t="s">
        <v>743</v>
      </c>
      <c r="E2760" s="43">
        <f t="shared" si="179"/>
        <v>126</v>
      </c>
      <c r="F2760" s="33">
        <f t="shared" si="178"/>
        <v>90</v>
      </c>
      <c r="G2760" s="43"/>
      <c r="H2760" s="33">
        <v>111</v>
      </c>
      <c r="I2760" s="35">
        <v>0.03</v>
      </c>
      <c r="J2760" s="33">
        <v>134</v>
      </c>
      <c r="K2760" s="43">
        <f t="shared" si="181"/>
        <v>90</v>
      </c>
      <c r="L2760" s="43"/>
      <c r="M2760" s="140"/>
      <c r="O2760" s="113"/>
    </row>
    <row r="2761" spans="1:15" x14ac:dyDescent="0.25">
      <c r="A2761" s="29" t="s">
        <v>4478</v>
      </c>
      <c r="B2761" s="28" t="s">
        <v>4479</v>
      </c>
      <c r="C2761" s="1">
        <v>163</v>
      </c>
      <c r="D2761" s="48" t="s">
        <v>743</v>
      </c>
      <c r="E2761" s="43">
        <f t="shared" si="179"/>
        <v>153</v>
      </c>
      <c r="F2761" s="33">
        <f t="shared" ref="F2761:F2824" si="182">IF(K2761=0,"",K2761)</f>
        <v>109</v>
      </c>
      <c r="G2761" s="43"/>
      <c r="H2761" s="33">
        <v>135</v>
      </c>
      <c r="I2761" s="35">
        <v>0.02</v>
      </c>
      <c r="J2761" s="33">
        <v>163</v>
      </c>
      <c r="K2761" s="43">
        <f t="shared" si="181"/>
        <v>109</v>
      </c>
      <c r="L2761" s="43"/>
      <c r="M2761" s="140"/>
      <c r="O2761" s="113"/>
    </row>
    <row r="2762" spans="1:15" x14ac:dyDescent="0.25">
      <c r="A2762" s="29" t="s">
        <v>4480</v>
      </c>
      <c r="B2762" s="28" t="s">
        <v>4481</v>
      </c>
      <c r="C2762" s="1">
        <v>477</v>
      </c>
      <c r="D2762" s="48" t="s">
        <v>743</v>
      </c>
      <c r="E2762" s="43">
        <f t="shared" ref="E2762:E2825" si="183">IF(K2762&lt;=0,"",K2762*E$2)</f>
        <v>447</v>
      </c>
      <c r="F2762" s="33">
        <f t="shared" si="182"/>
        <v>319</v>
      </c>
      <c r="G2762" s="43"/>
      <c r="H2762" s="33">
        <v>395</v>
      </c>
      <c r="I2762" s="35">
        <v>0.03</v>
      </c>
      <c r="J2762" s="33">
        <v>478</v>
      </c>
      <c r="K2762" s="43">
        <f t="shared" si="181"/>
        <v>319</v>
      </c>
      <c r="L2762" s="43"/>
      <c r="M2762" s="140"/>
      <c r="O2762" s="113"/>
    </row>
    <row r="2763" spans="1:15" x14ac:dyDescent="0.25">
      <c r="A2763" s="29" t="s">
        <v>4482</v>
      </c>
      <c r="B2763" s="28" t="s">
        <v>4483</v>
      </c>
      <c r="C2763" s="1">
        <v>163</v>
      </c>
      <c r="D2763" s="48" t="s">
        <v>743</v>
      </c>
      <c r="E2763" s="43">
        <f t="shared" si="183"/>
        <v>153</v>
      </c>
      <c r="F2763" s="33">
        <f t="shared" si="182"/>
        <v>109</v>
      </c>
      <c r="G2763" s="43"/>
      <c r="H2763" s="33">
        <v>135</v>
      </c>
      <c r="I2763" s="35">
        <v>0.01</v>
      </c>
      <c r="J2763" s="33">
        <v>163</v>
      </c>
      <c r="K2763" s="43">
        <f t="shared" si="181"/>
        <v>109</v>
      </c>
      <c r="L2763" s="43"/>
      <c r="M2763" s="140"/>
      <c r="O2763" s="113"/>
    </row>
    <row r="2764" spans="1:15" x14ac:dyDescent="0.25">
      <c r="A2764" s="29" t="s">
        <v>4484</v>
      </c>
      <c r="B2764" s="28" t="s">
        <v>4485</v>
      </c>
      <c r="C2764" s="1">
        <v>214</v>
      </c>
      <c r="D2764" s="48" t="s">
        <v>743</v>
      </c>
      <c r="E2764" s="43">
        <f t="shared" si="183"/>
        <v>200</v>
      </c>
      <c r="F2764" s="33">
        <f t="shared" si="182"/>
        <v>143</v>
      </c>
      <c r="G2764" s="43"/>
      <c r="H2764" s="33">
        <v>177</v>
      </c>
      <c r="I2764" s="35">
        <v>0.03</v>
      </c>
      <c r="J2764" s="33">
        <v>214</v>
      </c>
      <c r="K2764" s="43">
        <f t="shared" si="181"/>
        <v>143</v>
      </c>
      <c r="L2764" s="43"/>
      <c r="M2764" s="140"/>
      <c r="O2764" s="113"/>
    </row>
    <row r="2765" spans="1:15" x14ac:dyDescent="0.25">
      <c r="A2765" s="29" t="s">
        <v>4486</v>
      </c>
      <c r="B2765" s="28" t="s">
        <v>4487</v>
      </c>
      <c r="C2765" s="1">
        <v>354</v>
      </c>
      <c r="D2765" s="48" t="s">
        <v>743</v>
      </c>
      <c r="E2765" s="43">
        <f t="shared" si="183"/>
        <v>330</v>
      </c>
      <c r="F2765" s="33">
        <f t="shared" si="182"/>
        <v>236</v>
      </c>
      <c r="G2765" s="43"/>
      <c r="H2765" s="33">
        <v>293</v>
      </c>
      <c r="I2765" s="35">
        <v>0.02</v>
      </c>
      <c r="J2765" s="33">
        <v>354</v>
      </c>
      <c r="K2765" s="43">
        <f t="shared" si="181"/>
        <v>236</v>
      </c>
      <c r="L2765" s="43"/>
      <c r="M2765" s="140"/>
      <c r="O2765" s="113"/>
    </row>
    <row r="2766" spans="1:15" x14ac:dyDescent="0.25">
      <c r="A2766" s="29" t="s">
        <v>4488</v>
      </c>
      <c r="B2766" s="28" t="s">
        <v>4489</v>
      </c>
      <c r="C2766" s="1">
        <v>561</v>
      </c>
      <c r="D2766" s="48" t="s">
        <v>743</v>
      </c>
      <c r="E2766" s="43">
        <f t="shared" si="183"/>
        <v>524</v>
      </c>
      <c r="F2766" s="33">
        <f t="shared" si="182"/>
        <v>374</v>
      </c>
      <c r="G2766" s="43"/>
      <c r="H2766" s="33">
        <v>464</v>
      </c>
      <c r="I2766" s="35">
        <v>0.02</v>
      </c>
      <c r="J2766" s="33">
        <v>561</v>
      </c>
      <c r="K2766" s="43">
        <f t="shared" si="181"/>
        <v>374</v>
      </c>
      <c r="L2766" s="43"/>
      <c r="M2766" s="140"/>
      <c r="O2766" s="113"/>
    </row>
    <row r="2767" spans="1:15" x14ac:dyDescent="0.25">
      <c r="A2767" s="29" t="s">
        <v>4490</v>
      </c>
      <c r="B2767" s="28" t="s">
        <v>4491</v>
      </c>
      <c r="C2767" s="1">
        <v>122</v>
      </c>
      <c r="D2767" s="48" t="s">
        <v>743</v>
      </c>
      <c r="E2767" s="43">
        <f t="shared" si="183"/>
        <v>113</v>
      </c>
      <c r="F2767" s="33">
        <f t="shared" si="182"/>
        <v>81</v>
      </c>
      <c r="G2767" s="43"/>
      <c r="H2767" s="33">
        <v>101</v>
      </c>
      <c r="I2767" s="35">
        <v>0.01</v>
      </c>
      <c r="J2767" s="33">
        <v>122</v>
      </c>
      <c r="K2767" s="43">
        <f t="shared" si="181"/>
        <v>81</v>
      </c>
      <c r="L2767" s="43"/>
      <c r="M2767" s="140"/>
      <c r="O2767" s="113"/>
    </row>
    <row r="2768" spans="1:15" x14ac:dyDescent="0.25">
      <c r="A2768" s="29" t="s">
        <v>4492</v>
      </c>
      <c r="B2768" s="28" t="s">
        <v>4493</v>
      </c>
      <c r="C2768" s="1">
        <v>56</v>
      </c>
      <c r="D2768" s="48" t="s">
        <v>743</v>
      </c>
      <c r="E2768" s="43">
        <f t="shared" si="183"/>
        <v>53</v>
      </c>
      <c r="F2768" s="33">
        <f t="shared" si="182"/>
        <v>38</v>
      </c>
      <c r="G2768" s="43"/>
      <c r="H2768" s="33">
        <v>47</v>
      </c>
      <c r="I2768" s="35">
        <v>0.01</v>
      </c>
      <c r="J2768" s="33">
        <v>57</v>
      </c>
      <c r="K2768" s="43">
        <f t="shared" si="181"/>
        <v>38</v>
      </c>
      <c r="L2768" s="43"/>
      <c r="M2768" s="140"/>
      <c r="O2768" s="113"/>
    </row>
    <row r="2769" spans="1:15" x14ac:dyDescent="0.25">
      <c r="A2769" s="29" t="s">
        <v>4494</v>
      </c>
      <c r="B2769" s="28" t="s">
        <v>4495</v>
      </c>
      <c r="C2769" s="1">
        <v>66</v>
      </c>
      <c r="D2769" s="48" t="s">
        <v>743</v>
      </c>
      <c r="E2769" s="43">
        <f t="shared" si="183"/>
        <v>62</v>
      </c>
      <c r="F2769" s="33">
        <f t="shared" si="182"/>
        <v>44</v>
      </c>
      <c r="G2769" s="43"/>
      <c r="H2769" s="33">
        <v>55</v>
      </c>
      <c r="I2769" s="35">
        <v>0.01</v>
      </c>
      <c r="J2769" s="33">
        <v>67</v>
      </c>
      <c r="K2769" s="43">
        <f t="shared" si="181"/>
        <v>44</v>
      </c>
      <c r="L2769" s="43"/>
      <c r="M2769" s="140"/>
      <c r="O2769" s="113"/>
    </row>
    <row r="2770" spans="1:15" x14ac:dyDescent="0.25">
      <c r="A2770" s="29" t="s">
        <v>4496</v>
      </c>
      <c r="B2770" s="28" t="s">
        <v>4497</v>
      </c>
      <c r="C2770" s="1">
        <v>113</v>
      </c>
      <c r="D2770" s="48" t="s">
        <v>743</v>
      </c>
      <c r="E2770" s="43">
        <f t="shared" si="183"/>
        <v>106</v>
      </c>
      <c r="F2770" s="33">
        <f t="shared" si="182"/>
        <v>76</v>
      </c>
      <c r="G2770" s="43"/>
      <c r="H2770" s="33">
        <v>94</v>
      </c>
      <c r="I2770" s="35">
        <v>0.02</v>
      </c>
      <c r="J2770" s="33">
        <v>114</v>
      </c>
      <c r="K2770" s="43">
        <f t="shared" si="181"/>
        <v>76</v>
      </c>
      <c r="L2770" s="43"/>
      <c r="M2770" s="140"/>
      <c r="O2770" s="113"/>
    </row>
    <row r="2771" spans="1:15" x14ac:dyDescent="0.25">
      <c r="A2771" s="29" t="s">
        <v>4498</v>
      </c>
      <c r="B2771" s="28" t="s">
        <v>4499</v>
      </c>
      <c r="C2771" s="1">
        <v>162</v>
      </c>
      <c r="D2771" s="48" t="s">
        <v>743</v>
      </c>
      <c r="E2771" s="43">
        <f t="shared" si="183"/>
        <v>151</v>
      </c>
      <c r="F2771" s="33">
        <f t="shared" si="182"/>
        <v>108</v>
      </c>
      <c r="G2771" s="43"/>
      <c r="H2771" s="33">
        <v>134</v>
      </c>
      <c r="I2771" s="35">
        <v>0.01</v>
      </c>
      <c r="J2771" s="33">
        <v>162</v>
      </c>
      <c r="K2771" s="43">
        <f t="shared" si="181"/>
        <v>108</v>
      </c>
      <c r="L2771" s="43"/>
      <c r="M2771" s="140"/>
      <c r="O2771" s="113"/>
    </row>
    <row r="2772" spans="1:15" x14ac:dyDescent="0.25">
      <c r="A2772" s="29" t="s">
        <v>4500</v>
      </c>
      <c r="B2772" s="28" t="s">
        <v>4501</v>
      </c>
      <c r="C2772" s="1">
        <v>146</v>
      </c>
      <c r="D2772" s="48" t="s">
        <v>743</v>
      </c>
      <c r="E2772" s="43">
        <f t="shared" si="183"/>
        <v>137</v>
      </c>
      <c r="F2772" s="33">
        <f t="shared" si="182"/>
        <v>98</v>
      </c>
      <c r="G2772" s="43"/>
      <c r="H2772" s="33">
        <v>121</v>
      </c>
      <c r="I2772" s="35">
        <v>0.01</v>
      </c>
      <c r="J2772" s="33">
        <v>146</v>
      </c>
      <c r="K2772" s="43">
        <f t="shared" si="181"/>
        <v>98</v>
      </c>
      <c r="L2772" s="43"/>
      <c r="M2772" s="140"/>
      <c r="O2772" s="113"/>
    </row>
    <row r="2773" spans="1:15" x14ac:dyDescent="0.25">
      <c r="A2773" s="29" t="s">
        <v>4502</v>
      </c>
      <c r="B2773" s="28" t="s">
        <v>4503</v>
      </c>
      <c r="C2773" s="1">
        <v>151</v>
      </c>
      <c r="D2773" s="48" t="s">
        <v>743</v>
      </c>
      <c r="E2773" s="43">
        <f t="shared" si="183"/>
        <v>141</v>
      </c>
      <c r="F2773" s="33">
        <f t="shared" si="182"/>
        <v>101</v>
      </c>
      <c r="G2773" s="43"/>
      <c r="H2773" s="33">
        <v>125</v>
      </c>
      <c r="I2773" s="35">
        <v>1.2E-2</v>
      </c>
      <c r="J2773" s="33">
        <v>151</v>
      </c>
      <c r="K2773" s="43">
        <f t="shared" si="181"/>
        <v>101</v>
      </c>
      <c r="L2773" s="43"/>
      <c r="M2773" s="140"/>
      <c r="O2773" s="113"/>
    </row>
    <row r="2774" spans="1:15" x14ac:dyDescent="0.25">
      <c r="A2774" s="29" t="s">
        <v>4504</v>
      </c>
      <c r="B2774" s="28" t="s">
        <v>4505</v>
      </c>
      <c r="C2774" s="1">
        <v>188</v>
      </c>
      <c r="D2774" s="48" t="s">
        <v>743</v>
      </c>
      <c r="E2774" s="43">
        <f t="shared" si="183"/>
        <v>176</v>
      </c>
      <c r="F2774" s="33">
        <f t="shared" si="182"/>
        <v>126</v>
      </c>
      <c r="G2774" s="43"/>
      <c r="H2774" s="33">
        <v>156</v>
      </c>
      <c r="I2774" s="35">
        <v>1.2E-2</v>
      </c>
      <c r="J2774" s="33">
        <v>189</v>
      </c>
      <c r="K2774" s="43">
        <f t="shared" si="181"/>
        <v>126</v>
      </c>
      <c r="L2774" s="43"/>
      <c r="M2774" s="140"/>
      <c r="O2774" s="113"/>
    </row>
    <row r="2775" spans="1:15" x14ac:dyDescent="0.25">
      <c r="A2775" s="29" t="s">
        <v>4506</v>
      </c>
      <c r="B2775" s="28" t="s">
        <v>4507</v>
      </c>
      <c r="C2775" s="1">
        <v>157</v>
      </c>
      <c r="D2775" s="48" t="s">
        <v>743</v>
      </c>
      <c r="E2775" s="43">
        <f t="shared" si="183"/>
        <v>147</v>
      </c>
      <c r="F2775" s="33">
        <f t="shared" si="182"/>
        <v>105</v>
      </c>
      <c r="G2775" s="43"/>
      <c r="H2775" s="33">
        <v>130</v>
      </c>
      <c r="I2775" s="35">
        <v>1.2E-2</v>
      </c>
      <c r="J2775" s="33">
        <v>157</v>
      </c>
      <c r="K2775" s="43">
        <f t="shared" si="181"/>
        <v>105</v>
      </c>
      <c r="L2775" s="43"/>
      <c r="M2775" s="140"/>
      <c r="O2775" s="113"/>
    </row>
    <row r="2776" spans="1:15" x14ac:dyDescent="0.25">
      <c r="A2776" s="29" t="s">
        <v>4508</v>
      </c>
      <c r="B2776" s="28" t="s">
        <v>4509</v>
      </c>
      <c r="C2776" s="1">
        <v>210</v>
      </c>
      <c r="D2776" s="48" t="s">
        <v>743</v>
      </c>
      <c r="E2776" s="43">
        <f t="shared" si="183"/>
        <v>196</v>
      </c>
      <c r="F2776" s="33">
        <f t="shared" si="182"/>
        <v>140</v>
      </c>
      <c r="G2776" s="43"/>
      <c r="H2776" s="33">
        <v>174</v>
      </c>
      <c r="I2776" s="35">
        <v>0</v>
      </c>
      <c r="J2776" s="33">
        <v>210</v>
      </c>
      <c r="K2776" s="43">
        <f t="shared" si="181"/>
        <v>140</v>
      </c>
      <c r="L2776" s="43"/>
      <c r="M2776" s="140"/>
      <c r="O2776" s="113"/>
    </row>
    <row r="2777" spans="1:15" x14ac:dyDescent="0.25">
      <c r="A2777" s="29" t="s">
        <v>4510</v>
      </c>
      <c r="B2777" s="28" t="s">
        <v>4511</v>
      </c>
      <c r="C2777" s="1">
        <v>206</v>
      </c>
      <c r="D2777" s="48" t="s">
        <v>743</v>
      </c>
      <c r="E2777" s="43">
        <f t="shared" si="183"/>
        <v>193</v>
      </c>
      <c r="F2777" s="33">
        <f t="shared" si="182"/>
        <v>138</v>
      </c>
      <c r="G2777" s="43"/>
      <c r="H2777" s="33">
        <v>171</v>
      </c>
      <c r="I2777" s="35">
        <v>0</v>
      </c>
      <c r="J2777" s="33">
        <v>207</v>
      </c>
      <c r="K2777" s="43">
        <f t="shared" si="181"/>
        <v>138</v>
      </c>
      <c r="L2777" s="43"/>
      <c r="M2777" s="140"/>
      <c r="O2777" s="113"/>
    </row>
    <row r="2778" spans="1:15" x14ac:dyDescent="0.25">
      <c r="A2778" s="29" t="s">
        <v>4512</v>
      </c>
      <c r="B2778" s="28" t="s">
        <v>4513</v>
      </c>
      <c r="C2778" s="1">
        <v>246</v>
      </c>
      <c r="D2778" s="48" t="s">
        <v>743</v>
      </c>
      <c r="E2778" s="43">
        <f t="shared" si="183"/>
        <v>231</v>
      </c>
      <c r="F2778" s="33">
        <f t="shared" si="182"/>
        <v>165</v>
      </c>
      <c r="G2778" s="43"/>
      <c r="H2778" s="33">
        <v>204</v>
      </c>
      <c r="I2778" s="35">
        <v>3.2000000000000001E-2</v>
      </c>
      <c r="J2778" s="33">
        <v>247</v>
      </c>
      <c r="K2778" s="43">
        <f t="shared" si="181"/>
        <v>165</v>
      </c>
      <c r="L2778" s="43"/>
      <c r="M2778" s="140"/>
      <c r="O2778" s="113"/>
    </row>
    <row r="2779" spans="1:15" x14ac:dyDescent="0.25">
      <c r="A2779" s="29" t="s">
        <v>4514</v>
      </c>
      <c r="B2779" s="28" t="s">
        <v>4515</v>
      </c>
      <c r="C2779" s="1">
        <v>462</v>
      </c>
      <c r="D2779" s="48" t="s">
        <v>743</v>
      </c>
      <c r="E2779" s="43">
        <f t="shared" si="183"/>
        <v>431</v>
      </c>
      <c r="F2779" s="33">
        <f t="shared" si="182"/>
        <v>308</v>
      </c>
      <c r="G2779" s="43"/>
      <c r="H2779" s="33">
        <v>382</v>
      </c>
      <c r="I2779" s="35">
        <v>0.06</v>
      </c>
      <c r="J2779" s="33">
        <v>462</v>
      </c>
      <c r="K2779" s="43">
        <f t="shared" si="181"/>
        <v>308</v>
      </c>
      <c r="L2779" s="43"/>
      <c r="M2779" s="140"/>
      <c r="O2779" s="113"/>
    </row>
    <row r="2780" spans="1:15" x14ac:dyDescent="0.25">
      <c r="A2780" s="29" t="s">
        <v>4516</v>
      </c>
      <c r="B2780" s="28" t="s">
        <v>4517</v>
      </c>
      <c r="C2780" s="1">
        <v>394</v>
      </c>
      <c r="D2780" s="48" t="s">
        <v>743</v>
      </c>
      <c r="E2780" s="43">
        <f t="shared" si="183"/>
        <v>368</v>
      </c>
      <c r="F2780" s="33">
        <f t="shared" si="182"/>
        <v>263</v>
      </c>
      <c r="G2780" s="43"/>
      <c r="H2780" s="33">
        <v>326</v>
      </c>
      <c r="I2780" s="35">
        <v>0</v>
      </c>
      <c r="J2780" s="33">
        <v>394</v>
      </c>
      <c r="K2780" s="43">
        <f t="shared" si="181"/>
        <v>263</v>
      </c>
      <c r="L2780" s="43"/>
      <c r="M2780" s="140"/>
      <c r="O2780" s="113"/>
    </row>
    <row r="2781" spans="1:15" x14ac:dyDescent="0.25">
      <c r="A2781" s="29" t="s">
        <v>4518</v>
      </c>
      <c r="B2781" s="28" t="s">
        <v>4519</v>
      </c>
      <c r="C2781" s="1">
        <v>636</v>
      </c>
      <c r="D2781" s="48" t="s">
        <v>743</v>
      </c>
      <c r="E2781" s="43">
        <f t="shared" si="183"/>
        <v>594</v>
      </c>
      <c r="F2781" s="33">
        <f t="shared" si="182"/>
        <v>424</v>
      </c>
      <c r="G2781" s="43"/>
      <c r="H2781" s="33">
        <v>526</v>
      </c>
      <c r="I2781" s="35">
        <v>0.05</v>
      </c>
      <c r="J2781" s="33">
        <v>636</v>
      </c>
      <c r="K2781" s="43">
        <f t="shared" si="181"/>
        <v>424</v>
      </c>
      <c r="L2781" s="43"/>
      <c r="M2781" s="140"/>
      <c r="O2781" s="113"/>
    </row>
    <row r="2782" spans="1:15" x14ac:dyDescent="0.25">
      <c r="A2782" s="29" t="s">
        <v>4520</v>
      </c>
      <c r="B2782" s="28" t="s">
        <v>4521</v>
      </c>
      <c r="C2782" s="1">
        <v>21</v>
      </c>
      <c r="D2782" s="48" t="s">
        <v>743</v>
      </c>
      <c r="E2782" s="43">
        <f t="shared" si="183"/>
        <v>21</v>
      </c>
      <c r="F2782" s="33">
        <f t="shared" si="182"/>
        <v>15</v>
      </c>
      <c r="G2782" s="43"/>
      <c r="H2782" s="33">
        <v>18</v>
      </c>
      <c r="I2782" s="35">
        <v>6.0000000000000001E-3</v>
      </c>
      <c r="J2782" s="33">
        <v>22</v>
      </c>
      <c r="K2782" s="43">
        <f t="shared" si="181"/>
        <v>15</v>
      </c>
      <c r="L2782" s="43"/>
      <c r="M2782" s="140"/>
      <c r="O2782" s="113"/>
    </row>
    <row r="2783" spans="1:15" x14ac:dyDescent="0.25">
      <c r="A2783" s="29" t="s">
        <v>4522</v>
      </c>
      <c r="B2783" s="28" t="s">
        <v>4523</v>
      </c>
      <c r="C2783" s="1">
        <v>21</v>
      </c>
      <c r="D2783" s="48" t="s">
        <v>743</v>
      </c>
      <c r="E2783" s="43">
        <f t="shared" si="183"/>
        <v>21</v>
      </c>
      <c r="F2783" s="33">
        <f t="shared" si="182"/>
        <v>15</v>
      </c>
      <c r="G2783" s="43"/>
      <c r="H2783" s="33">
        <v>18</v>
      </c>
      <c r="I2783" s="35">
        <v>6.0000000000000001E-3</v>
      </c>
      <c r="J2783" s="33">
        <v>22</v>
      </c>
      <c r="K2783" s="43">
        <f t="shared" si="181"/>
        <v>15</v>
      </c>
      <c r="L2783" s="43"/>
      <c r="M2783" s="140"/>
      <c r="O2783" s="113"/>
    </row>
    <row r="2784" spans="1:15" x14ac:dyDescent="0.25">
      <c r="A2784" s="29" t="s">
        <v>4524</v>
      </c>
      <c r="B2784" s="28" t="s">
        <v>4525</v>
      </c>
      <c r="C2784" s="1">
        <v>19</v>
      </c>
      <c r="D2784" s="48" t="s">
        <v>743</v>
      </c>
      <c r="E2784" s="43">
        <f t="shared" si="183"/>
        <v>18</v>
      </c>
      <c r="F2784" s="33">
        <f t="shared" si="182"/>
        <v>13</v>
      </c>
      <c r="G2784" s="43"/>
      <c r="H2784" s="33">
        <v>16</v>
      </c>
      <c r="I2784" s="35">
        <v>6.0000000000000001E-3</v>
      </c>
      <c r="J2784" s="33">
        <v>19</v>
      </c>
      <c r="K2784" s="43">
        <f t="shared" si="181"/>
        <v>13</v>
      </c>
      <c r="L2784" s="43"/>
      <c r="M2784" s="140"/>
      <c r="O2784" s="113"/>
    </row>
    <row r="2785" spans="1:15" x14ac:dyDescent="0.25">
      <c r="A2785" s="29" t="s">
        <v>4526</v>
      </c>
      <c r="B2785" s="28" t="s">
        <v>4527</v>
      </c>
      <c r="C2785" s="1">
        <v>20</v>
      </c>
      <c r="D2785" s="48" t="s">
        <v>743</v>
      </c>
      <c r="E2785" s="43">
        <f t="shared" si="183"/>
        <v>20</v>
      </c>
      <c r="F2785" s="33">
        <f t="shared" si="182"/>
        <v>14</v>
      </c>
      <c r="G2785" s="43"/>
      <c r="H2785" s="33">
        <v>17</v>
      </c>
      <c r="I2785" s="35">
        <v>6.0000000000000001E-3</v>
      </c>
      <c r="J2785" s="33">
        <v>21</v>
      </c>
      <c r="K2785" s="43">
        <f t="shared" si="181"/>
        <v>14</v>
      </c>
      <c r="L2785" s="43"/>
      <c r="M2785" s="140"/>
      <c r="O2785" s="113"/>
    </row>
    <row r="2786" spans="1:15" x14ac:dyDescent="0.25">
      <c r="A2786" s="29" t="s">
        <v>4528</v>
      </c>
      <c r="B2786" s="28" t="s">
        <v>4529</v>
      </c>
      <c r="C2786" s="1">
        <v>30</v>
      </c>
      <c r="D2786" s="48" t="s">
        <v>743</v>
      </c>
      <c r="E2786" s="43">
        <f t="shared" si="183"/>
        <v>28</v>
      </c>
      <c r="F2786" s="33">
        <f t="shared" si="182"/>
        <v>20</v>
      </c>
      <c r="G2786" s="43"/>
      <c r="H2786" s="33">
        <v>25</v>
      </c>
      <c r="I2786" s="35">
        <v>6.0000000000000001E-3</v>
      </c>
      <c r="J2786" s="33">
        <v>30</v>
      </c>
      <c r="K2786" s="43">
        <f t="shared" si="181"/>
        <v>20</v>
      </c>
      <c r="L2786" s="43"/>
      <c r="M2786" s="140"/>
      <c r="O2786" s="113"/>
    </row>
    <row r="2787" spans="1:15" x14ac:dyDescent="0.25">
      <c r="A2787" s="29" t="s">
        <v>4530</v>
      </c>
      <c r="B2787" s="28" t="s">
        <v>4531</v>
      </c>
      <c r="C2787" s="1">
        <v>49</v>
      </c>
      <c r="D2787" s="48" t="s">
        <v>743</v>
      </c>
      <c r="E2787" s="43">
        <f t="shared" si="183"/>
        <v>46</v>
      </c>
      <c r="F2787" s="33">
        <f t="shared" si="182"/>
        <v>33</v>
      </c>
      <c r="G2787" s="43"/>
      <c r="H2787" s="33">
        <v>41</v>
      </c>
      <c r="I2787" s="35">
        <v>0</v>
      </c>
      <c r="J2787" s="33">
        <v>50</v>
      </c>
      <c r="K2787" s="43">
        <f t="shared" si="181"/>
        <v>33</v>
      </c>
      <c r="L2787" s="43"/>
      <c r="M2787" s="140"/>
      <c r="O2787" s="113"/>
    </row>
    <row r="2788" spans="1:15" x14ac:dyDescent="0.25">
      <c r="A2788" s="29" t="s">
        <v>4532</v>
      </c>
      <c r="B2788" s="28" t="s">
        <v>4533</v>
      </c>
      <c r="C2788" s="1">
        <v>29</v>
      </c>
      <c r="D2788" s="48" t="s">
        <v>743</v>
      </c>
      <c r="E2788" s="43">
        <f t="shared" si="183"/>
        <v>27</v>
      </c>
      <c r="F2788" s="33">
        <f t="shared" si="182"/>
        <v>19</v>
      </c>
      <c r="G2788" s="43"/>
      <c r="H2788" s="33">
        <v>24</v>
      </c>
      <c r="I2788" s="35">
        <v>6.0000000000000001E-3</v>
      </c>
      <c r="J2788" s="33">
        <v>29</v>
      </c>
      <c r="K2788" s="43">
        <f t="shared" si="181"/>
        <v>19</v>
      </c>
      <c r="L2788" s="43"/>
      <c r="M2788" s="140"/>
      <c r="O2788" s="113"/>
    </row>
    <row r="2789" spans="1:15" x14ac:dyDescent="0.25">
      <c r="A2789" s="29" t="s">
        <v>4534</v>
      </c>
      <c r="B2789" s="28" t="s">
        <v>4535</v>
      </c>
      <c r="C2789" s="1">
        <v>33</v>
      </c>
      <c r="D2789" s="48" t="s">
        <v>743</v>
      </c>
      <c r="E2789" s="43">
        <f t="shared" si="183"/>
        <v>32</v>
      </c>
      <c r="F2789" s="33">
        <f t="shared" si="182"/>
        <v>23</v>
      </c>
      <c r="G2789" s="43"/>
      <c r="H2789" s="33">
        <v>28</v>
      </c>
      <c r="I2789" s="35">
        <v>1.2E-2</v>
      </c>
      <c r="J2789" s="33">
        <v>34</v>
      </c>
      <c r="K2789" s="43">
        <f t="shared" si="181"/>
        <v>23</v>
      </c>
      <c r="L2789" s="43"/>
      <c r="M2789" s="140"/>
      <c r="O2789" s="113"/>
    </row>
    <row r="2790" spans="1:15" x14ac:dyDescent="0.25">
      <c r="A2790" s="29" t="s">
        <v>4536</v>
      </c>
      <c r="B2790" s="28" t="s">
        <v>4537</v>
      </c>
      <c r="C2790" s="1">
        <v>61</v>
      </c>
      <c r="D2790" s="48" t="s">
        <v>743</v>
      </c>
      <c r="E2790" s="43">
        <f t="shared" si="183"/>
        <v>57</v>
      </c>
      <c r="F2790" s="33">
        <f t="shared" si="182"/>
        <v>41</v>
      </c>
      <c r="G2790" s="43"/>
      <c r="H2790" s="33">
        <v>51</v>
      </c>
      <c r="I2790" s="35">
        <v>0.02</v>
      </c>
      <c r="J2790" s="33">
        <v>62</v>
      </c>
      <c r="K2790" s="43">
        <f t="shared" si="181"/>
        <v>41</v>
      </c>
      <c r="L2790" s="43"/>
      <c r="M2790" s="140"/>
      <c r="O2790" s="113"/>
    </row>
    <row r="2791" spans="1:15" x14ac:dyDescent="0.25">
      <c r="A2791" s="29" t="s">
        <v>4538</v>
      </c>
      <c r="B2791" s="28" t="s">
        <v>4539</v>
      </c>
      <c r="C2791" s="1">
        <v>95</v>
      </c>
      <c r="D2791" s="48" t="s">
        <v>743</v>
      </c>
      <c r="E2791" s="43">
        <f t="shared" si="183"/>
        <v>90</v>
      </c>
      <c r="F2791" s="33">
        <f t="shared" si="182"/>
        <v>64</v>
      </c>
      <c r="G2791" s="43"/>
      <c r="H2791" s="33">
        <v>79</v>
      </c>
      <c r="I2791" s="35">
        <v>0</v>
      </c>
      <c r="J2791" s="33">
        <v>96</v>
      </c>
      <c r="K2791" s="43">
        <f t="shared" si="181"/>
        <v>64</v>
      </c>
      <c r="L2791" s="43"/>
      <c r="M2791" s="140"/>
      <c r="O2791" s="113"/>
    </row>
    <row r="2792" spans="1:15" x14ac:dyDescent="0.25">
      <c r="A2792" s="29" t="s">
        <v>4540</v>
      </c>
      <c r="B2792" s="28" t="s">
        <v>4541</v>
      </c>
      <c r="C2792" s="1">
        <v>180</v>
      </c>
      <c r="D2792" s="48" t="s">
        <v>743</v>
      </c>
      <c r="E2792" s="43">
        <f t="shared" si="183"/>
        <v>168</v>
      </c>
      <c r="F2792" s="33">
        <f t="shared" si="182"/>
        <v>120</v>
      </c>
      <c r="G2792" s="43"/>
      <c r="H2792" s="33">
        <v>149</v>
      </c>
      <c r="I2792" s="35">
        <v>0</v>
      </c>
      <c r="J2792" s="33">
        <v>180</v>
      </c>
      <c r="K2792" s="43">
        <f t="shared" si="181"/>
        <v>120</v>
      </c>
      <c r="L2792" s="43"/>
      <c r="M2792" s="140"/>
      <c r="O2792" s="113"/>
    </row>
    <row r="2793" spans="1:15" x14ac:dyDescent="0.25">
      <c r="A2793" s="29" t="s">
        <v>4542</v>
      </c>
      <c r="B2793" s="28" t="s">
        <v>4543</v>
      </c>
      <c r="C2793" s="1">
        <v>60</v>
      </c>
      <c r="D2793" s="48" t="s">
        <v>743</v>
      </c>
      <c r="E2793" s="43">
        <f t="shared" si="183"/>
        <v>56</v>
      </c>
      <c r="F2793" s="33">
        <f t="shared" si="182"/>
        <v>40</v>
      </c>
      <c r="G2793" s="43"/>
      <c r="H2793" s="33">
        <v>50</v>
      </c>
      <c r="I2793" s="35">
        <v>0.01</v>
      </c>
      <c r="J2793" s="33">
        <v>60</v>
      </c>
      <c r="K2793" s="43">
        <f t="shared" si="181"/>
        <v>40</v>
      </c>
      <c r="L2793" s="43"/>
      <c r="M2793" s="140"/>
      <c r="O2793" s="113"/>
    </row>
    <row r="2794" spans="1:15" x14ac:dyDescent="0.25">
      <c r="B2794" s="37" t="s">
        <v>4196</v>
      </c>
      <c r="E2794" s="43" t="str">
        <f t="shared" si="183"/>
        <v/>
      </c>
      <c r="F2794" s="33" t="str">
        <f t="shared" si="182"/>
        <v/>
      </c>
      <c r="G2794" s="43"/>
      <c r="H2794" s="29"/>
      <c r="J2794" s="114" t="s">
        <v>159</v>
      </c>
      <c r="K2794" s="43"/>
      <c r="L2794" s="43"/>
      <c r="M2794" s="140"/>
      <c r="O2794" s="113"/>
    </row>
    <row r="2795" spans="1:15" x14ac:dyDescent="0.25">
      <c r="B2795" s="37" t="s">
        <v>4544</v>
      </c>
      <c r="D2795" s="31"/>
      <c r="E2795" s="43" t="str">
        <f t="shared" si="183"/>
        <v/>
      </c>
      <c r="F2795" s="33" t="str">
        <f t="shared" si="182"/>
        <v/>
      </c>
      <c r="G2795" s="43"/>
      <c r="H2795" s="55" t="s">
        <v>241</v>
      </c>
      <c r="I2795" s="35" t="s">
        <v>242</v>
      </c>
      <c r="J2795" s="114" t="s">
        <v>159</v>
      </c>
      <c r="K2795" s="43"/>
      <c r="L2795" s="43"/>
      <c r="M2795" s="140"/>
      <c r="O2795" s="113"/>
    </row>
    <row r="2796" spans="1:15" x14ac:dyDescent="0.25">
      <c r="A2796" s="23" t="s">
        <v>73</v>
      </c>
      <c r="B2796" s="38"/>
      <c r="D2796" s="31" t="s">
        <v>243</v>
      </c>
      <c r="E2796" s="43" t="str">
        <f t="shared" si="183"/>
        <v/>
      </c>
      <c r="F2796" s="33" t="str">
        <f t="shared" si="182"/>
        <v/>
      </c>
      <c r="G2796" s="43"/>
      <c r="H2796" s="55" t="s">
        <v>244</v>
      </c>
      <c r="I2796" s="35" t="s">
        <v>245</v>
      </c>
      <c r="J2796" s="114" t="s">
        <v>159</v>
      </c>
      <c r="K2796" s="43"/>
      <c r="L2796" s="43"/>
      <c r="M2796" s="140"/>
      <c r="O2796" s="113"/>
    </row>
    <row r="2797" spans="1:15" x14ac:dyDescent="0.25">
      <c r="A2797" s="29" t="s">
        <v>4545</v>
      </c>
      <c r="B2797" s="28" t="s">
        <v>4546</v>
      </c>
      <c r="C2797" s="1">
        <v>9590</v>
      </c>
      <c r="D2797" s="48" t="s">
        <v>743</v>
      </c>
      <c r="E2797" s="43">
        <f t="shared" si="183"/>
        <v>8952</v>
      </c>
      <c r="F2797" s="33">
        <f t="shared" si="182"/>
        <v>6394</v>
      </c>
      <c r="G2797" s="43"/>
      <c r="H2797" s="33">
        <v>7928</v>
      </c>
      <c r="I2797" s="35">
        <v>4.8</v>
      </c>
      <c r="J2797" s="33">
        <v>9590</v>
      </c>
      <c r="K2797" s="43">
        <f>H2797/1.24</f>
        <v>6394</v>
      </c>
      <c r="L2797" s="43"/>
      <c r="M2797" s="140"/>
      <c r="O2797" s="113"/>
    </row>
    <row r="2798" spans="1:15" x14ac:dyDescent="0.25">
      <c r="A2798" s="29" t="s">
        <v>4547</v>
      </c>
      <c r="B2798" s="28" t="s">
        <v>4548</v>
      </c>
      <c r="C2798" s="1">
        <v>10215</v>
      </c>
      <c r="D2798" s="48" t="s">
        <v>743</v>
      </c>
      <c r="E2798" s="43">
        <f t="shared" si="183"/>
        <v>9534</v>
      </c>
      <c r="F2798" s="33">
        <f t="shared" si="182"/>
        <v>6810</v>
      </c>
      <c r="G2798" s="43"/>
      <c r="H2798" s="33">
        <v>8445</v>
      </c>
      <c r="I2798" s="35">
        <v>5.75</v>
      </c>
      <c r="J2798" s="33">
        <v>10216</v>
      </c>
      <c r="K2798" s="43">
        <f>H2798/1.24</f>
        <v>6810</v>
      </c>
      <c r="L2798" s="43"/>
      <c r="M2798" s="140"/>
      <c r="O2798" s="113"/>
    </row>
    <row r="2799" spans="1:15" x14ac:dyDescent="0.25">
      <c r="A2799" s="29" t="s">
        <v>4549</v>
      </c>
      <c r="B2799" s="28" t="s">
        <v>4550</v>
      </c>
      <c r="C2799" s="1">
        <v>13620</v>
      </c>
      <c r="D2799" s="48" t="s">
        <v>743</v>
      </c>
      <c r="E2799" s="43">
        <f t="shared" si="183"/>
        <v>12713</v>
      </c>
      <c r="F2799" s="33">
        <f t="shared" si="182"/>
        <v>9081</v>
      </c>
      <c r="G2799" s="43"/>
      <c r="H2799" s="33">
        <v>11260</v>
      </c>
      <c r="I2799" s="35">
        <v>7.66</v>
      </c>
      <c r="J2799" s="33">
        <v>13621</v>
      </c>
      <c r="K2799" s="43">
        <f>H2799/1.24</f>
        <v>9081</v>
      </c>
      <c r="L2799" s="43"/>
      <c r="M2799" s="140"/>
      <c r="O2799" s="113"/>
    </row>
    <row r="2800" spans="1:15" ht="15.75" thickBot="1" x14ac:dyDescent="0.3">
      <c r="A2800" s="29" t="s">
        <v>4551</v>
      </c>
      <c r="B2800" s="28" t="s">
        <v>4552</v>
      </c>
      <c r="C2800" s="1">
        <v>19250</v>
      </c>
      <c r="D2800" s="48" t="s">
        <v>743</v>
      </c>
      <c r="E2800" s="43">
        <f t="shared" si="183"/>
        <v>17968</v>
      </c>
      <c r="F2800" s="33">
        <f t="shared" si="182"/>
        <v>12834</v>
      </c>
      <c r="G2800" s="43"/>
      <c r="H2800" s="33">
        <v>15914</v>
      </c>
      <c r="I2800" s="35">
        <v>9.66</v>
      </c>
      <c r="J2800" s="33">
        <v>19251</v>
      </c>
      <c r="K2800" s="43">
        <f>H2800/1.24</f>
        <v>12834</v>
      </c>
      <c r="L2800" s="43"/>
      <c r="M2800" s="140"/>
      <c r="O2800" s="113"/>
    </row>
    <row r="2801" spans="1:15" x14ac:dyDescent="0.25">
      <c r="B2801" s="50"/>
      <c r="E2801" s="43" t="str">
        <f t="shared" si="183"/>
        <v/>
      </c>
      <c r="F2801" s="33" t="str">
        <f t="shared" si="182"/>
        <v/>
      </c>
      <c r="G2801" s="43"/>
      <c r="H2801" s="29"/>
      <c r="J2801" s="114" t="s">
        <v>159</v>
      </c>
      <c r="K2801" s="43"/>
      <c r="L2801" s="43"/>
      <c r="M2801" s="140"/>
      <c r="O2801" s="113"/>
    </row>
    <row r="2802" spans="1:15" x14ac:dyDescent="0.25">
      <c r="B2802" s="37" t="s">
        <v>4553</v>
      </c>
      <c r="E2802" s="43" t="str">
        <f t="shared" si="183"/>
        <v/>
      </c>
      <c r="F2802" s="33" t="str">
        <f t="shared" si="182"/>
        <v/>
      </c>
      <c r="G2802" s="43"/>
      <c r="H2802" s="29"/>
      <c r="J2802" s="114" t="s">
        <v>159</v>
      </c>
      <c r="K2802" s="43"/>
      <c r="L2802" s="43"/>
      <c r="M2802" s="140"/>
      <c r="O2802" s="113"/>
    </row>
    <row r="2803" spans="1:15" x14ac:dyDescent="0.25">
      <c r="B2803" s="37" t="s">
        <v>4554</v>
      </c>
      <c r="D2803" s="31"/>
      <c r="E2803" s="43" t="str">
        <f t="shared" si="183"/>
        <v/>
      </c>
      <c r="F2803" s="33" t="str">
        <f t="shared" si="182"/>
        <v/>
      </c>
      <c r="G2803" s="43"/>
      <c r="H2803" s="55" t="s">
        <v>241</v>
      </c>
      <c r="I2803" s="35" t="s">
        <v>242</v>
      </c>
      <c r="J2803" s="114" t="s">
        <v>159</v>
      </c>
      <c r="K2803" s="43"/>
      <c r="L2803" s="43"/>
      <c r="M2803" s="140"/>
      <c r="O2803" s="113"/>
    </row>
    <row r="2804" spans="1:15" x14ac:dyDescent="0.25">
      <c r="A2804" s="23" t="s">
        <v>73</v>
      </c>
      <c r="B2804" s="38"/>
      <c r="D2804" s="31" t="s">
        <v>243</v>
      </c>
      <c r="E2804" s="43" t="str">
        <f t="shared" si="183"/>
        <v/>
      </c>
      <c r="F2804" s="33" t="str">
        <f t="shared" si="182"/>
        <v/>
      </c>
      <c r="G2804" s="43"/>
      <c r="H2804" s="55" t="s">
        <v>244</v>
      </c>
      <c r="I2804" s="35" t="s">
        <v>245</v>
      </c>
      <c r="J2804" s="114" t="s">
        <v>159</v>
      </c>
      <c r="K2804" s="43"/>
      <c r="L2804" s="43"/>
      <c r="M2804" s="140"/>
      <c r="O2804" s="113"/>
    </row>
    <row r="2805" spans="1:15" x14ac:dyDescent="0.25">
      <c r="A2805" s="29" t="s">
        <v>4555</v>
      </c>
      <c r="B2805" s="28" t="s">
        <v>4556</v>
      </c>
      <c r="C2805" s="1">
        <v>31607</v>
      </c>
      <c r="D2805" s="48" t="s">
        <v>743</v>
      </c>
      <c r="E2805" s="43">
        <f t="shared" si="183"/>
        <v>29501</v>
      </c>
      <c r="F2805" s="33">
        <f t="shared" si="182"/>
        <v>21072</v>
      </c>
      <c r="G2805" s="43"/>
      <c r="H2805" s="33">
        <v>26129</v>
      </c>
      <c r="I2805" s="35">
        <v>18</v>
      </c>
      <c r="J2805" s="33">
        <v>31608</v>
      </c>
      <c r="K2805" s="43">
        <f>H2805/1.24</f>
        <v>21072</v>
      </c>
      <c r="L2805" s="43"/>
      <c r="M2805" s="140"/>
      <c r="O2805" s="113"/>
    </row>
    <row r="2806" spans="1:15" x14ac:dyDescent="0.25">
      <c r="A2806" s="29" t="s">
        <v>4557</v>
      </c>
      <c r="B2806" s="28" t="s">
        <v>4558</v>
      </c>
      <c r="C2806" s="1">
        <v>70507</v>
      </c>
      <c r="D2806" s="48" t="s">
        <v>743</v>
      </c>
      <c r="E2806" s="43">
        <f t="shared" si="183"/>
        <v>65807</v>
      </c>
      <c r="F2806" s="33">
        <f t="shared" si="182"/>
        <v>47005</v>
      </c>
      <c r="G2806" s="43"/>
      <c r="H2806" s="33">
        <v>58286</v>
      </c>
      <c r="I2806" s="35">
        <v>54.99</v>
      </c>
      <c r="J2806" s="33">
        <v>70507</v>
      </c>
      <c r="K2806" s="43">
        <f>H2806/1.24</f>
        <v>47005</v>
      </c>
      <c r="L2806" s="43"/>
      <c r="M2806" s="140"/>
      <c r="O2806" s="113"/>
    </row>
    <row r="2807" spans="1:15" x14ac:dyDescent="0.25">
      <c r="A2807" s="29" t="s">
        <v>4559</v>
      </c>
      <c r="B2807" s="28" t="s">
        <v>4560</v>
      </c>
      <c r="C2807" s="1">
        <v>70272</v>
      </c>
      <c r="D2807" s="48" t="s">
        <v>743</v>
      </c>
      <c r="E2807" s="43">
        <f t="shared" si="183"/>
        <v>65587</v>
      </c>
      <c r="F2807" s="33">
        <f t="shared" si="182"/>
        <v>46848</v>
      </c>
      <c r="G2807" s="43"/>
      <c r="H2807" s="33">
        <v>58092</v>
      </c>
      <c r="I2807" s="35">
        <v>36.9</v>
      </c>
      <c r="J2807" s="33">
        <v>70273</v>
      </c>
      <c r="K2807" s="43">
        <f>H2807/1.24</f>
        <v>46848</v>
      </c>
      <c r="L2807" s="43"/>
      <c r="M2807" s="140"/>
      <c r="O2807" s="113"/>
    </row>
    <row r="2808" spans="1:15" ht="15.75" thickBot="1" x14ac:dyDescent="0.3">
      <c r="A2808" s="29" t="s">
        <v>4561</v>
      </c>
      <c r="B2808" s="28" t="s">
        <v>4562</v>
      </c>
      <c r="C2808" s="1">
        <v>1116</v>
      </c>
      <c r="D2808" s="48" t="s">
        <v>743</v>
      </c>
      <c r="E2808" s="43">
        <f t="shared" si="183"/>
        <v>1042</v>
      </c>
      <c r="F2808" s="33">
        <f t="shared" si="182"/>
        <v>744</v>
      </c>
      <c r="G2808" s="43"/>
      <c r="H2808" s="33">
        <v>923</v>
      </c>
      <c r="I2808" s="35">
        <v>0</v>
      </c>
      <c r="J2808" s="33">
        <v>1117</v>
      </c>
      <c r="K2808" s="43">
        <f>H2808/1.24</f>
        <v>744</v>
      </c>
      <c r="L2808" s="43"/>
      <c r="M2808" s="140"/>
      <c r="O2808" s="113"/>
    </row>
    <row r="2809" spans="1:15" x14ac:dyDescent="0.25">
      <c r="B2809" s="50"/>
      <c r="E2809" s="43" t="str">
        <f t="shared" si="183"/>
        <v/>
      </c>
      <c r="F2809" s="33" t="str">
        <f t="shared" si="182"/>
        <v/>
      </c>
      <c r="G2809" s="43"/>
      <c r="H2809" s="29"/>
      <c r="J2809" s="114" t="s">
        <v>159</v>
      </c>
      <c r="K2809" s="43"/>
      <c r="L2809" s="43"/>
      <c r="M2809" s="140"/>
      <c r="O2809" s="113"/>
    </row>
    <row r="2810" spans="1:15" x14ac:dyDescent="0.25">
      <c r="B2810" s="37" t="s">
        <v>4563</v>
      </c>
      <c r="E2810" s="43" t="str">
        <f t="shared" si="183"/>
        <v/>
      </c>
      <c r="F2810" s="33" t="str">
        <f t="shared" si="182"/>
        <v/>
      </c>
      <c r="G2810" s="43"/>
      <c r="H2810" s="29"/>
      <c r="J2810" s="114" t="s">
        <v>159</v>
      </c>
      <c r="K2810" s="43"/>
      <c r="L2810" s="43"/>
      <c r="M2810" s="140"/>
      <c r="O2810" s="113"/>
    </row>
    <row r="2811" spans="1:15" x14ac:dyDescent="0.25">
      <c r="B2811" s="37" t="s">
        <v>2253</v>
      </c>
      <c r="D2811" s="31"/>
      <c r="E2811" s="43" t="str">
        <f t="shared" si="183"/>
        <v/>
      </c>
      <c r="F2811" s="33" t="str">
        <f t="shared" si="182"/>
        <v/>
      </c>
      <c r="G2811" s="43"/>
      <c r="H2811" s="55" t="s">
        <v>241</v>
      </c>
      <c r="I2811" s="35" t="s">
        <v>242</v>
      </c>
      <c r="J2811" s="114" t="s">
        <v>159</v>
      </c>
      <c r="K2811" s="43"/>
      <c r="L2811" s="43"/>
      <c r="M2811" s="140"/>
      <c r="O2811" s="113"/>
    </row>
    <row r="2812" spans="1:15" x14ac:dyDescent="0.25">
      <c r="A2812" s="23" t="s">
        <v>73</v>
      </c>
      <c r="B2812" s="38"/>
      <c r="D2812" s="31" t="s">
        <v>243</v>
      </c>
      <c r="E2812" s="43" t="str">
        <f t="shared" si="183"/>
        <v/>
      </c>
      <c r="F2812" s="33" t="str">
        <f t="shared" si="182"/>
        <v/>
      </c>
      <c r="G2812" s="43"/>
      <c r="H2812" s="55" t="s">
        <v>244</v>
      </c>
      <c r="I2812" s="35" t="s">
        <v>245</v>
      </c>
      <c r="J2812" s="114" t="s">
        <v>159</v>
      </c>
      <c r="K2812" s="43"/>
      <c r="L2812" s="43"/>
      <c r="M2812" s="140"/>
      <c r="O2812" s="113"/>
    </row>
    <row r="2813" spans="1:15" ht="17.25" customHeight="1" x14ac:dyDescent="0.25">
      <c r="A2813" s="29" t="s">
        <v>4564</v>
      </c>
      <c r="B2813" s="28" t="s">
        <v>4565</v>
      </c>
      <c r="C2813" s="1">
        <v>1208</v>
      </c>
      <c r="D2813" s="48" t="s">
        <v>172</v>
      </c>
      <c r="E2813" s="43">
        <f t="shared" si="183"/>
        <v>1128</v>
      </c>
      <c r="F2813" s="33">
        <f t="shared" si="182"/>
        <v>806</v>
      </c>
      <c r="G2813" s="43"/>
      <c r="H2813" s="33">
        <v>999</v>
      </c>
      <c r="I2813" s="35">
        <v>0.5</v>
      </c>
      <c r="J2813" s="33">
        <v>1208</v>
      </c>
      <c r="K2813" s="43">
        <f t="shared" ref="K2813:K2835" si="184">H2813/1.24</f>
        <v>806</v>
      </c>
      <c r="L2813" s="43"/>
      <c r="M2813" s="140"/>
      <c r="O2813" s="113"/>
    </row>
    <row r="2814" spans="1:15" ht="17.25" customHeight="1" x14ac:dyDescent="0.25">
      <c r="A2814" s="29" t="s">
        <v>4566</v>
      </c>
      <c r="B2814" s="28" t="s">
        <v>4567</v>
      </c>
      <c r="C2814" s="1">
        <v>458</v>
      </c>
      <c r="D2814" s="48" t="s">
        <v>172</v>
      </c>
      <c r="E2814" s="43">
        <f t="shared" si="183"/>
        <v>428</v>
      </c>
      <c r="F2814" s="33">
        <f t="shared" si="182"/>
        <v>306</v>
      </c>
      <c r="G2814" s="43"/>
      <c r="H2814" s="33">
        <v>379</v>
      </c>
      <c r="I2814" s="35">
        <v>0.25</v>
      </c>
      <c r="J2814" s="33">
        <v>458</v>
      </c>
      <c r="K2814" s="43">
        <f t="shared" si="184"/>
        <v>306</v>
      </c>
      <c r="L2814" s="43"/>
      <c r="M2814" s="140"/>
      <c r="O2814" s="113"/>
    </row>
    <row r="2815" spans="1:15" ht="17.25" customHeight="1" x14ac:dyDescent="0.25">
      <c r="A2815" s="29" t="s">
        <v>4568</v>
      </c>
      <c r="B2815" s="28" t="s">
        <v>4569</v>
      </c>
      <c r="C2815" s="1">
        <v>1195</v>
      </c>
      <c r="D2815" s="48" t="s">
        <v>172</v>
      </c>
      <c r="E2815" s="43">
        <f t="shared" si="183"/>
        <v>1116</v>
      </c>
      <c r="F2815" s="33">
        <f t="shared" si="182"/>
        <v>797</v>
      </c>
      <c r="G2815" s="43"/>
      <c r="H2815" s="33">
        <v>988</v>
      </c>
      <c r="I2815" s="35">
        <v>0.5</v>
      </c>
      <c r="J2815" s="33">
        <v>1195</v>
      </c>
      <c r="K2815" s="43">
        <f t="shared" si="184"/>
        <v>797</v>
      </c>
      <c r="L2815" s="43"/>
      <c r="M2815" s="140"/>
      <c r="O2815" s="113"/>
    </row>
    <row r="2816" spans="1:15" ht="17.25" customHeight="1" x14ac:dyDescent="0.25">
      <c r="A2816" s="29" t="s">
        <v>4570</v>
      </c>
      <c r="B2816" s="28" t="s">
        <v>4571</v>
      </c>
      <c r="C2816" s="1">
        <v>810</v>
      </c>
      <c r="D2816" s="48" t="s">
        <v>172</v>
      </c>
      <c r="E2816" s="43">
        <f t="shared" si="183"/>
        <v>756</v>
      </c>
      <c r="F2816" s="33">
        <f t="shared" si="182"/>
        <v>540</v>
      </c>
      <c r="G2816" s="43"/>
      <c r="H2816" s="33">
        <v>670</v>
      </c>
      <c r="I2816" s="35">
        <v>0.5</v>
      </c>
      <c r="J2816" s="33">
        <v>810</v>
      </c>
      <c r="K2816" s="43">
        <f t="shared" si="184"/>
        <v>540</v>
      </c>
      <c r="L2816" s="43"/>
      <c r="M2816" s="140"/>
      <c r="O2816" s="113"/>
    </row>
    <row r="2817" spans="1:15" ht="17.25" customHeight="1" x14ac:dyDescent="0.25">
      <c r="A2817" s="29" t="s">
        <v>4572</v>
      </c>
      <c r="B2817" s="28" t="s">
        <v>4573</v>
      </c>
      <c r="C2817" s="1">
        <v>803</v>
      </c>
      <c r="D2817" s="48" t="s">
        <v>172</v>
      </c>
      <c r="E2817" s="43">
        <f t="shared" si="183"/>
        <v>749</v>
      </c>
      <c r="F2817" s="33">
        <f t="shared" si="182"/>
        <v>535</v>
      </c>
      <c r="G2817" s="43"/>
      <c r="H2817" s="33">
        <v>664</v>
      </c>
      <c r="I2817" s="35">
        <v>0.5</v>
      </c>
      <c r="J2817" s="33">
        <v>803</v>
      </c>
      <c r="K2817" s="43">
        <f t="shared" si="184"/>
        <v>535</v>
      </c>
      <c r="L2817" s="43"/>
      <c r="M2817" s="140"/>
      <c r="O2817" s="113"/>
    </row>
    <row r="2818" spans="1:15" ht="17.25" customHeight="1" x14ac:dyDescent="0.25">
      <c r="A2818" s="29" t="s">
        <v>4574</v>
      </c>
      <c r="B2818" s="28" t="s">
        <v>4575</v>
      </c>
      <c r="C2818" s="1">
        <v>803</v>
      </c>
      <c r="D2818" s="48" t="s">
        <v>172</v>
      </c>
      <c r="E2818" s="43">
        <f t="shared" si="183"/>
        <v>749</v>
      </c>
      <c r="F2818" s="33">
        <f t="shared" si="182"/>
        <v>535</v>
      </c>
      <c r="G2818" s="43"/>
      <c r="H2818" s="33">
        <v>664</v>
      </c>
      <c r="I2818" s="35">
        <v>0.5</v>
      </c>
      <c r="J2818" s="33">
        <v>803</v>
      </c>
      <c r="K2818" s="43">
        <f t="shared" si="184"/>
        <v>535</v>
      </c>
      <c r="L2818" s="43"/>
      <c r="M2818" s="140"/>
      <c r="O2818" s="113"/>
    </row>
    <row r="2819" spans="1:15" ht="17.25" customHeight="1" x14ac:dyDescent="0.25">
      <c r="A2819" s="29" t="s">
        <v>4576</v>
      </c>
      <c r="B2819" s="28" t="s">
        <v>4577</v>
      </c>
      <c r="C2819" s="1">
        <v>1155</v>
      </c>
      <c r="D2819" s="48" t="s">
        <v>172</v>
      </c>
      <c r="E2819" s="43">
        <f t="shared" si="183"/>
        <v>1078</v>
      </c>
      <c r="F2819" s="33">
        <f t="shared" si="182"/>
        <v>770</v>
      </c>
      <c r="G2819" s="43"/>
      <c r="H2819" s="33">
        <v>955</v>
      </c>
      <c r="I2819" s="35">
        <v>0.5</v>
      </c>
      <c r="J2819" s="33">
        <v>1155</v>
      </c>
      <c r="K2819" s="43">
        <f t="shared" si="184"/>
        <v>770</v>
      </c>
      <c r="L2819" s="43"/>
      <c r="M2819" s="140"/>
      <c r="O2819" s="113"/>
    </row>
    <row r="2820" spans="1:15" ht="17.25" customHeight="1" x14ac:dyDescent="0.25">
      <c r="A2820" s="29" t="s">
        <v>4578</v>
      </c>
      <c r="B2820" s="28" t="s">
        <v>4579</v>
      </c>
      <c r="C2820" s="1">
        <v>786</v>
      </c>
      <c r="D2820" s="48" t="s">
        <v>172</v>
      </c>
      <c r="E2820" s="43">
        <f t="shared" si="183"/>
        <v>734</v>
      </c>
      <c r="F2820" s="33">
        <f t="shared" si="182"/>
        <v>524</v>
      </c>
      <c r="G2820" s="43"/>
      <c r="H2820" s="33">
        <v>650</v>
      </c>
      <c r="I2820" s="35">
        <v>0.5</v>
      </c>
      <c r="J2820" s="33">
        <v>786</v>
      </c>
      <c r="K2820" s="43">
        <f t="shared" si="184"/>
        <v>524</v>
      </c>
      <c r="L2820" s="43"/>
      <c r="M2820" s="140"/>
      <c r="O2820" s="113"/>
    </row>
    <row r="2821" spans="1:15" ht="17.25" customHeight="1" x14ac:dyDescent="0.25">
      <c r="A2821" s="29" t="s">
        <v>4580</v>
      </c>
      <c r="B2821" s="28" t="s">
        <v>4581</v>
      </c>
      <c r="C2821" s="1">
        <v>2282</v>
      </c>
      <c r="D2821" s="48" t="s">
        <v>172</v>
      </c>
      <c r="E2821" s="43">
        <f t="shared" si="183"/>
        <v>2131</v>
      </c>
      <c r="F2821" s="33">
        <f t="shared" si="182"/>
        <v>1522</v>
      </c>
      <c r="G2821" s="43"/>
      <c r="H2821" s="33">
        <v>1887</v>
      </c>
      <c r="I2821" s="35">
        <v>1</v>
      </c>
      <c r="J2821" s="33">
        <v>2283</v>
      </c>
      <c r="K2821" s="43">
        <f t="shared" si="184"/>
        <v>1522</v>
      </c>
      <c r="L2821" s="43"/>
      <c r="M2821" s="140"/>
      <c r="O2821" s="113"/>
    </row>
    <row r="2822" spans="1:15" ht="17.25" customHeight="1" x14ac:dyDescent="0.25">
      <c r="A2822" s="29" t="s">
        <v>4582</v>
      </c>
      <c r="B2822" s="28" t="s">
        <v>4583</v>
      </c>
      <c r="C2822" s="1">
        <v>2400</v>
      </c>
      <c r="D2822" s="48" t="s">
        <v>743</v>
      </c>
      <c r="E2822" s="43">
        <f t="shared" si="183"/>
        <v>2240</v>
      </c>
      <c r="F2822" s="33">
        <f t="shared" si="182"/>
        <v>1600</v>
      </c>
      <c r="G2822" s="43"/>
      <c r="H2822" s="33">
        <v>1984</v>
      </c>
      <c r="I2822" s="35">
        <v>0.1</v>
      </c>
      <c r="J2822" s="33">
        <v>2400</v>
      </c>
      <c r="K2822" s="43">
        <f t="shared" si="184"/>
        <v>1600</v>
      </c>
      <c r="L2822" s="43"/>
      <c r="M2822" s="140"/>
      <c r="O2822" s="113"/>
    </row>
    <row r="2823" spans="1:15" ht="17.25" customHeight="1" x14ac:dyDescent="0.25">
      <c r="A2823" s="29" t="s">
        <v>4584</v>
      </c>
      <c r="B2823" s="28" t="s">
        <v>4585</v>
      </c>
      <c r="C2823" s="1">
        <v>735</v>
      </c>
      <c r="D2823" s="48" t="s">
        <v>743</v>
      </c>
      <c r="E2823" s="43">
        <f t="shared" si="183"/>
        <v>686</v>
      </c>
      <c r="F2823" s="33">
        <f t="shared" si="182"/>
        <v>490</v>
      </c>
      <c r="G2823" s="43"/>
      <c r="H2823" s="33">
        <v>608</v>
      </c>
      <c r="I2823" s="35">
        <v>0.25</v>
      </c>
      <c r="J2823" s="33">
        <v>735</v>
      </c>
      <c r="K2823" s="43">
        <f t="shared" si="184"/>
        <v>490</v>
      </c>
      <c r="L2823" s="43"/>
      <c r="M2823" s="140"/>
      <c r="O2823" s="113"/>
    </row>
    <row r="2824" spans="1:15" ht="17.25" customHeight="1" x14ac:dyDescent="0.25">
      <c r="A2824" s="29" t="s">
        <v>4586</v>
      </c>
      <c r="B2824" s="28" t="s">
        <v>4587</v>
      </c>
      <c r="C2824" s="1">
        <v>968</v>
      </c>
      <c r="D2824" s="48" t="s">
        <v>743</v>
      </c>
      <c r="E2824" s="43">
        <f t="shared" si="183"/>
        <v>904</v>
      </c>
      <c r="F2824" s="33">
        <f t="shared" si="182"/>
        <v>646</v>
      </c>
      <c r="G2824" s="43"/>
      <c r="H2824" s="33">
        <v>801</v>
      </c>
      <c r="I2824" s="35">
        <v>0.3</v>
      </c>
      <c r="J2824" s="33">
        <v>969</v>
      </c>
      <c r="K2824" s="43">
        <f t="shared" si="184"/>
        <v>646</v>
      </c>
      <c r="L2824" s="43"/>
      <c r="M2824" s="140"/>
      <c r="O2824" s="113"/>
    </row>
    <row r="2825" spans="1:15" ht="17.25" customHeight="1" x14ac:dyDescent="0.25">
      <c r="A2825" s="29" t="s">
        <v>4582</v>
      </c>
      <c r="B2825" s="28" t="s">
        <v>4583</v>
      </c>
      <c r="C2825" s="1">
        <v>2400</v>
      </c>
      <c r="D2825" s="48" t="s">
        <v>743</v>
      </c>
      <c r="E2825" s="43">
        <f t="shared" si="183"/>
        <v>2240</v>
      </c>
      <c r="F2825" s="33">
        <f t="shared" ref="F2825:F2888" si="185">IF(K2825=0,"",K2825)</f>
        <v>1600</v>
      </c>
      <c r="G2825" s="43"/>
      <c r="H2825" s="33">
        <v>1984</v>
      </c>
      <c r="I2825" s="35">
        <v>0.1</v>
      </c>
      <c r="J2825" s="33">
        <v>2400</v>
      </c>
      <c r="K2825" s="43">
        <f t="shared" si="184"/>
        <v>1600</v>
      </c>
      <c r="L2825" s="43"/>
      <c r="M2825" s="140"/>
      <c r="O2825" s="113"/>
    </row>
    <row r="2826" spans="1:15" ht="17.25" customHeight="1" x14ac:dyDescent="0.25">
      <c r="A2826" s="29" t="s">
        <v>4588</v>
      </c>
      <c r="B2826" s="28" t="s">
        <v>4589</v>
      </c>
      <c r="C2826" s="1">
        <v>2771</v>
      </c>
      <c r="D2826" s="48" t="s">
        <v>743</v>
      </c>
      <c r="E2826" s="43">
        <f t="shared" ref="E2826:E2889" si="186">IF(K2826&lt;=0,"",K2826*E$2)</f>
        <v>2587</v>
      </c>
      <c r="F2826" s="33">
        <f t="shared" si="185"/>
        <v>1848</v>
      </c>
      <c r="G2826" s="43"/>
      <c r="H2826" s="33">
        <v>2291</v>
      </c>
      <c r="I2826" s="35">
        <v>0.36799999999999999</v>
      </c>
      <c r="J2826" s="33">
        <v>2771</v>
      </c>
      <c r="K2826" s="43">
        <f t="shared" si="184"/>
        <v>1848</v>
      </c>
      <c r="L2826" s="43"/>
      <c r="M2826" s="140"/>
      <c r="O2826" s="113"/>
    </row>
    <row r="2827" spans="1:15" ht="17.25" customHeight="1" x14ac:dyDescent="0.25">
      <c r="A2827" s="29" t="s">
        <v>4590</v>
      </c>
      <c r="B2827" s="28" t="s">
        <v>4591</v>
      </c>
      <c r="C2827" s="1">
        <v>2956</v>
      </c>
      <c r="D2827" s="48" t="s">
        <v>743</v>
      </c>
      <c r="E2827" s="43">
        <f t="shared" si="186"/>
        <v>2759</v>
      </c>
      <c r="F2827" s="33">
        <f t="shared" si="185"/>
        <v>1971</v>
      </c>
      <c r="G2827" s="43"/>
      <c r="H2827" s="33">
        <v>2444</v>
      </c>
      <c r="I2827" s="35">
        <v>0.36799999999999999</v>
      </c>
      <c r="J2827" s="33">
        <v>2956</v>
      </c>
      <c r="K2827" s="43">
        <f t="shared" si="184"/>
        <v>1971</v>
      </c>
      <c r="L2827" s="43"/>
      <c r="M2827" s="140"/>
      <c r="O2827" s="113"/>
    </row>
    <row r="2828" spans="1:15" ht="17.25" customHeight="1" x14ac:dyDescent="0.25">
      <c r="A2828" s="29" t="s">
        <v>4592</v>
      </c>
      <c r="B2828" s="28" t="s">
        <v>4593</v>
      </c>
      <c r="C2828" s="1">
        <v>2732</v>
      </c>
      <c r="D2828" s="48" t="s">
        <v>743</v>
      </c>
      <c r="E2828" s="43">
        <f t="shared" si="186"/>
        <v>2551</v>
      </c>
      <c r="F2828" s="33">
        <f t="shared" si="185"/>
        <v>1822</v>
      </c>
      <c r="G2828" s="43"/>
      <c r="H2828" s="33">
        <v>2259</v>
      </c>
      <c r="I2828" s="35">
        <v>0.73499999999999999</v>
      </c>
      <c r="J2828" s="33">
        <v>2733</v>
      </c>
      <c r="K2828" s="43">
        <f t="shared" si="184"/>
        <v>1822</v>
      </c>
      <c r="L2828" s="43"/>
      <c r="M2828" s="140"/>
      <c r="O2828" s="113"/>
    </row>
    <row r="2829" spans="1:15" ht="17.25" customHeight="1" x14ac:dyDescent="0.25">
      <c r="A2829" s="29" t="s">
        <v>4582</v>
      </c>
      <c r="B2829" s="28" t="s">
        <v>4583</v>
      </c>
      <c r="C2829" s="1">
        <v>2400</v>
      </c>
      <c r="D2829" s="48" t="s">
        <v>743</v>
      </c>
      <c r="E2829" s="43">
        <f t="shared" si="186"/>
        <v>2240</v>
      </c>
      <c r="F2829" s="33">
        <f t="shared" si="185"/>
        <v>1600</v>
      </c>
      <c r="G2829" s="43"/>
      <c r="H2829" s="33">
        <v>1984</v>
      </c>
      <c r="I2829" s="35">
        <v>0.1</v>
      </c>
      <c r="J2829" s="33">
        <v>2400</v>
      </c>
      <c r="K2829" s="43">
        <f t="shared" si="184"/>
        <v>1600</v>
      </c>
      <c r="L2829" s="43"/>
      <c r="M2829" s="140"/>
      <c r="O2829" s="113"/>
    </row>
    <row r="2830" spans="1:15" ht="17.25" customHeight="1" x14ac:dyDescent="0.25">
      <c r="A2830" s="29" t="s">
        <v>4594</v>
      </c>
      <c r="B2830" s="28" t="s">
        <v>4595</v>
      </c>
      <c r="C2830" s="1">
        <v>5414</v>
      </c>
      <c r="D2830" s="48" t="s">
        <v>743</v>
      </c>
      <c r="E2830" s="43">
        <f t="shared" si="186"/>
        <v>5054</v>
      </c>
      <c r="F2830" s="33">
        <f t="shared" si="185"/>
        <v>3610</v>
      </c>
      <c r="G2830" s="43"/>
      <c r="H2830" s="33">
        <v>4476</v>
      </c>
      <c r="I2830" s="35">
        <v>1.282</v>
      </c>
      <c r="J2830" s="33">
        <v>5415</v>
      </c>
      <c r="K2830" s="43">
        <f t="shared" si="184"/>
        <v>3610</v>
      </c>
      <c r="L2830" s="43"/>
      <c r="M2830" s="140"/>
      <c r="O2830" s="113"/>
    </row>
    <row r="2831" spans="1:15" ht="17.25" customHeight="1" x14ac:dyDescent="0.25">
      <c r="A2831" s="29" t="s">
        <v>4596</v>
      </c>
      <c r="B2831" s="28" t="s">
        <v>4597</v>
      </c>
      <c r="C2831" s="1">
        <v>8257</v>
      </c>
      <c r="D2831" s="48" t="s">
        <v>743</v>
      </c>
      <c r="E2831" s="43">
        <f t="shared" si="186"/>
        <v>7707</v>
      </c>
      <c r="F2831" s="33">
        <f t="shared" si="185"/>
        <v>5505</v>
      </c>
      <c r="G2831" s="43"/>
      <c r="H2831" s="33">
        <v>6826</v>
      </c>
      <c r="I2831" s="35">
        <v>1.7150000000000001</v>
      </c>
      <c r="J2831" s="33">
        <v>8257</v>
      </c>
      <c r="K2831" s="43">
        <f t="shared" si="184"/>
        <v>5505</v>
      </c>
      <c r="L2831" s="43"/>
      <c r="M2831" s="140"/>
      <c r="O2831" s="113"/>
    </row>
    <row r="2832" spans="1:15" ht="17.25" customHeight="1" x14ac:dyDescent="0.25">
      <c r="A2832" s="29" t="s">
        <v>4598</v>
      </c>
      <c r="B2832" s="28" t="s">
        <v>4599</v>
      </c>
      <c r="C2832" s="1">
        <v>4752</v>
      </c>
      <c r="D2832" s="48" t="s">
        <v>743</v>
      </c>
      <c r="E2832" s="43">
        <f t="shared" si="186"/>
        <v>4437</v>
      </c>
      <c r="F2832" s="33">
        <f t="shared" si="185"/>
        <v>3169</v>
      </c>
      <c r="G2832" s="43"/>
      <c r="H2832" s="33">
        <v>3929</v>
      </c>
      <c r="I2832" s="35">
        <v>1.2150000000000001</v>
      </c>
      <c r="J2832" s="33">
        <v>4753</v>
      </c>
      <c r="K2832" s="43">
        <f t="shared" si="184"/>
        <v>3169</v>
      </c>
      <c r="L2832" s="43"/>
      <c r="M2832" s="140"/>
      <c r="O2832" s="113"/>
    </row>
    <row r="2833" spans="1:15" ht="17.25" customHeight="1" x14ac:dyDescent="0.25">
      <c r="A2833" s="29" t="s">
        <v>4600</v>
      </c>
      <c r="B2833" s="28" t="s">
        <v>4601</v>
      </c>
      <c r="C2833" s="1">
        <v>1970</v>
      </c>
      <c r="D2833" s="48" t="s">
        <v>743</v>
      </c>
      <c r="E2833" s="43">
        <f t="shared" si="186"/>
        <v>1840</v>
      </c>
      <c r="F2833" s="33">
        <f t="shared" si="185"/>
        <v>1314</v>
      </c>
      <c r="G2833" s="43"/>
      <c r="H2833" s="33">
        <v>1629</v>
      </c>
      <c r="I2833" s="35">
        <v>0.1</v>
      </c>
      <c r="J2833" s="33">
        <v>1971</v>
      </c>
      <c r="K2833" s="43">
        <f t="shared" si="184"/>
        <v>1314</v>
      </c>
      <c r="L2833" s="43"/>
      <c r="M2833" s="140"/>
      <c r="O2833" s="113"/>
    </row>
    <row r="2834" spans="1:15" ht="17.25" customHeight="1" x14ac:dyDescent="0.25">
      <c r="A2834" s="29" t="s">
        <v>4602</v>
      </c>
      <c r="B2834" s="28" t="s">
        <v>4603</v>
      </c>
      <c r="C2834" s="1">
        <v>396</v>
      </c>
      <c r="D2834" s="48" t="s">
        <v>743</v>
      </c>
      <c r="E2834" s="43">
        <f t="shared" si="186"/>
        <v>371</v>
      </c>
      <c r="F2834" s="33">
        <f t="shared" si="185"/>
        <v>265</v>
      </c>
      <c r="G2834" s="43"/>
      <c r="H2834" s="33">
        <v>328</v>
      </c>
      <c r="I2834" s="35">
        <v>0.25</v>
      </c>
      <c r="J2834" s="33">
        <v>397</v>
      </c>
      <c r="K2834" s="43">
        <f t="shared" si="184"/>
        <v>265</v>
      </c>
      <c r="L2834" s="43"/>
      <c r="M2834" s="140"/>
      <c r="O2834" s="113"/>
    </row>
    <row r="2835" spans="1:15" ht="17.25" customHeight="1" thickBot="1" x14ac:dyDescent="0.3">
      <c r="A2835" s="29" t="s">
        <v>4604</v>
      </c>
      <c r="B2835" s="28" t="s">
        <v>4605</v>
      </c>
      <c r="C2835" s="1">
        <v>10319</v>
      </c>
      <c r="D2835" s="48" t="s">
        <v>743</v>
      </c>
      <c r="E2835" s="43">
        <f t="shared" si="186"/>
        <v>9632</v>
      </c>
      <c r="F2835" s="33">
        <f t="shared" si="185"/>
        <v>6880</v>
      </c>
      <c r="G2835" s="43"/>
      <c r="H2835" s="33">
        <v>8531</v>
      </c>
      <c r="I2835" s="35">
        <v>0</v>
      </c>
      <c r="J2835" s="33">
        <v>10320</v>
      </c>
      <c r="K2835" s="43">
        <f t="shared" si="184"/>
        <v>6880</v>
      </c>
      <c r="L2835" s="43"/>
      <c r="M2835" s="140"/>
      <c r="O2835" s="113"/>
    </row>
    <row r="2836" spans="1:15" x14ac:dyDescent="0.25">
      <c r="B2836" s="30"/>
      <c r="E2836" s="43" t="str">
        <f t="shared" si="186"/>
        <v/>
      </c>
      <c r="F2836" s="33" t="str">
        <f t="shared" si="185"/>
        <v/>
      </c>
      <c r="G2836" s="43"/>
      <c r="H2836" s="29"/>
      <c r="J2836" s="114" t="s">
        <v>159</v>
      </c>
      <c r="K2836" s="43"/>
      <c r="L2836" s="43"/>
      <c r="M2836" s="140"/>
      <c r="O2836" s="113"/>
    </row>
    <row r="2837" spans="1:15" x14ac:dyDescent="0.25">
      <c r="B2837" s="37" t="s">
        <v>4606</v>
      </c>
      <c r="D2837" s="31"/>
      <c r="E2837" s="43" t="str">
        <f t="shared" si="186"/>
        <v/>
      </c>
      <c r="F2837" s="33" t="str">
        <f t="shared" si="185"/>
        <v/>
      </c>
      <c r="G2837" s="43"/>
      <c r="H2837" s="55" t="s">
        <v>241</v>
      </c>
      <c r="I2837" s="35" t="s">
        <v>242</v>
      </c>
      <c r="J2837" s="114" t="s">
        <v>159</v>
      </c>
      <c r="K2837" s="43"/>
      <c r="L2837" s="43"/>
      <c r="M2837" s="140"/>
      <c r="O2837" s="113"/>
    </row>
    <row r="2838" spans="1:15" ht="15.75" thickBot="1" x14ac:dyDescent="0.3">
      <c r="A2838" s="23" t="s">
        <v>73</v>
      </c>
      <c r="B2838" s="59"/>
      <c r="D2838" s="31" t="s">
        <v>243</v>
      </c>
      <c r="E2838" s="43" t="str">
        <f t="shared" si="186"/>
        <v/>
      </c>
      <c r="F2838" s="33" t="str">
        <f t="shared" si="185"/>
        <v/>
      </c>
      <c r="G2838" s="43"/>
      <c r="H2838" s="55" t="s">
        <v>244</v>
      </c>
      <c r="I2838" s="35" t="s">
        <v>245</v>
      </c>
      <c r="J2838" s="114" t="s">
        <v>159</v>
      </c>
      <c r="K2838" s="43"/>
      <c r="L2838" s="43"/>
      <c r="M2838" s="140"/>
      <c r="O2838" s="113"/>
    </row>
    <row r="2839" spans="1:15" x14ac:dyDescent="0.25">
      <c r="A2839" s="29" t="s">
        <v>4607</v>
      </c>
      <c r="B2839" s="28" t="s">
        <v>4608</v>
      </c>
      <c r="C2839" s="1">
        <v>52449</v>
      </c>
      <c r="D2839" s="48" t="s">
        <v>743</v>
      </c>
      <c r="E2839" s="43">
        <f t="shared" si="186"/>
        <v>48952</v>
      </c>
      <c r="F2839" s="33">
        <f t="shared" si="185"/>
        <v>34966</v>
      </c>
      <c r="G2839" s="43"/>
      <c r="H2839" s="33">
        <v>43358</v>
      </c>
      <c r="I2839" s="35">
        <v>21.4</v>
      </c>
      <c r="J2839" s="33">
        <v>52449</v>
      </c>
      <c r="K2839" s="43">
        <f>H2839/1.24</f>
        <v>34966</v>
      </c>
      <c r="L2839" s="43"/>
      <c r="M2839" s="140"/>
      <c r="O2839" s="113"/>
    </row>
    <row r="2840" spans="1:15" x14ac:dyDescent="0.25">
      <c r="A2840" s="29" t="s">
        <v>4609</v>
      </c>
      <c r="B2840" s="28" t="s">
        <v>4610</v>
      </c>
      <c r="C2840" s="1">
        <v>208565</v>
      </c>
      <c r="D2840" s="48" t="s">
        <v>743</v>
      </c>
      <c r="E2840" s="43">
        <f t="shared" si="186"/>
        <v>194662</v>
      </c>
      <c r="F2840" s="33">
        <f t="shared" si="185"/>
        <v>139044</v>
      </c>
      <c r="G2840" s="43"/>
      <c r="H2840" s="33">
        <v>172414</v>
      </c>
      <c r="I2840" s="35">
        <v>47.16</v>
      </c>
      <c r="J2840" s="33">
        <v>208565</v>
      </c>
      <c r="K2840" s="43">
        <f>H2840/1.24</f>
        <v>139044</v>
      </c>
      <c r="L2840" s="43"/>
      <c r="M2840" s="140"/>
      <c r="O2840" s="113"/>
    </row>
    <row r="2841" spans="1:15" x14ac:dyDescent="0.25">
      <c r="A2841" s="29" t="s">
        <v>4611</v>
      </c>
      <c r="B2841" s="28" t="s">
        <v>4612</v>
      </c>
      <c r="C2841" s="1">
        <v>181683</v>
      </c>
      <c r="D2841" s="48" t="s">
        <v>743</v>
      </c>
      <c r="E2841" s="43">
        <f t="shared" si="186"/>
        <v>169572</v>
      </c>
      <c r="F2841" s="33">
        <f t="shared" si="185"/>
        <v>121123</v>
      </c>
      <c r="G2841" s="43"/>
      <c r="H2841" s="33">
        <v>150192</v>
      </c>
      <c r="I2841" s="35">
        <v>47.16</v>
      </c>
      <c r="J2841" s="33">
        <v>181684</v>
      </c>
      <c r="K2841" s="43">
        <f>H2841/1.24</f>
        <v>121123</v>
      </c>
      <c r="L2841" s="43"/>
      <c r="M2841" s="140"/>
      <c r="O2841" s="113"/>
    </row>
    <row r="2842" spans="1:15" x14ac:dyDescent="0.25">
      <c r="A2842" s="35"/>
      <c r="B2842" s="48"/>
      <c r="E2842" s="43" t="str">
        <f t="shared" si="186"/>
        <v/>
      </c>
      <c r="F2842" s="33" t="str">
        <f t="shared" si="185"/>
        <v/>
      </c>
      <c r="G2842" s="43"/>
      <c r="H2842" s="29"/>
      <c r="J2842" s="33" t="s">
        <v>159</v>
      </c>
      <c r="K2842" s="43"/>
      <c r="L2842" s="43"/>
      <c r="M2842" s="140"/>
      <c r="O2842" s="113"/>
    </row>
    <row r="2843" spans="1:15" ht="15.75" thickBot="1" x14ac:dyDescent="0.3">
      <c r="B2843" s="48"/>
      <c r="E2843" s="43" t="str">
        <f t="shared" si="186"/>
        <v/>
      </c>
      <c r="F2843" s="33" t="str">
        <f t="shared" si="185"/>
        <v/>
      </c>
      <c r="G2843" s="43"/>
      <c r="H2843" s="29"/>
      <c r="J2843" s="114" t="s">
        <v>159</v>
      </c>
      <c r="K2843" s="43"/>
      <c r="L2843" s="43"/>
      <c r="M2843" s="140"/>
      <c r="O2843" s="113"/>
    </row>
    <row r="2844" spans="1:15" x14ac:dyDescent="0.25">
      <c r="B2844" s="50"/>
      <c r="E2844" s="43" t="str">
        <f t="shared" si="186"/>
        <v/>
      </c>
      <c r="F2844" s="33" t="str">
        <f t="shared" si="185"/>
        <v/>
      </c>
      <c r="G2844" s="43"/>
      <c r="H2844" s="29"/>
      <c r="J2844" s="114" t="s">
        <v>159</v>
      </c>
      <c r="K2844" s="43"/>
      <c r="L2844" s="43"/>
      <c r="M2844" s="140"/>
      <c r="O2844" s="113"/>
    </row>
    <row r="2845" spans="1:15" x14ac:dyDescent="0.25">
      <c r="B2845" s="37" t="s">
        <v>4613</v>
      </c>
      <c r="E2845" s="43" t="str">
        <f t="shared" si="186"/>
        <v/>
      </c>
      <c r="F2845" s="33" t="str">
        <f t="shared" si="185"/>
        <v/>
      </c>
      <c r="G2845" s="43"/>
      <c r="H2845" s="29"/>
      <c r="J2845" s="114" t="s">
        <v>159</v>
      </c>
      <c r="K2845" s="43"/>
      <c r="L2845" s="43"/>
      <c r="M2845" s="140"/>
      <c r="O2845" s="113"/>
    </row>
    <row r="2846" spans="1:15" x14ac:dyDescent="0.25">
      <c r="B2846" s="37" t="s">
        <v>4614</v>
      </c>
      <c r="D2846" s="31"/>
      <c r="E2846" s="43" t="str">
        <f t="shared" si="186"/>
        <v/>
      </c>
      <c r="F2846" s="33" t="str">
        <f t="shared" si="185"/>
        <v/>
      </c>
      <c r="G2846" s="43"/>
      <c r="H2846" s="55" t="s">
        <v>241</v>
      </c>
      <c r="I2846" s="35" t="s">
        <v>242</v>
      </c>
      <c r="J2846" s="114" t="s">
        <v>159</v>
      </c>
      <c r="K2846" s="43"/>
      <c r="L2846" s="43"/>
      <c r="M2846" s="140"/>
      <c r="O2846" s="113"/>
    </row>
    <row r="2847" spans="1:15" x14ac:dyDescent="0.25">
      <c r="A2847" s="23" t="s">
        <v>73</v>
      </c>
      <c r="B2847" s="38"/>
      <c r="D2847" s="31" t="s">
        <v>243</v>
      </c>
      <c r="E2847" s="43" t="str">
        <f t="shared" si="186"/>
        <v/>
      </c>
      <c r="F2847" s="33" t="str">
        <f t="shared" si="185"/>
        <v/>
      </c>
      <c r="G2847" s="43"/>
      <c r="H2847" s="55" t="s">
        <v>244</v>
      </c>
      <c r="I2847" s="35" t="s">
        <v>245</v>
      </c>
      <c r="J2847" s="114" t="s">
        <v>159</v>
      </c>
      <c r="K2847" s="43"/>
      <c r="L2847" s="43"/>
      <c r="M2847" s="140"/>
      <c r="O2847" s="113"/>
    </row>
    <row r="2848" spans="1:15" x14ac:dyDescent="0.25">
      <c r="A2848" s="29" t="s">
        <v>4615</v>
      </c>
      <c r="B2848" s="28" t="s">
        <v>4616</v>
      </c>
      <c r="C2848" s="1">
        <v>6002</v>
      </c>
      <c r="D2848" s="48" t="s">
        <v>172</v>
      </c>
      <c r="E2848" s="43">
        <f t="shared" si="186"/>
        <v>5603</v>
      </c>
      <c r="F2848" s="33">
        <f t="shared" si="185"/>
        <v>4002</v>
      </c>
      <c r="G2848" s="43"/>
      <c r="H2848" s="33">
        <v>4962</v>
      </c>
      <c r="I2848" s="35">
        <v>1.94</v>
      </c>
      <c r="J2848" s="33">
        <v>6002</v>
      </c>
      <c r="K2848" s="43">
        <f t="shared" ref="K2848:K2858" si="187">H2848/1.24</f>
        <v>4002</v>
      </c>
      <c r="L2848" s="43"/>
      <c r="M2848" s="140"/>
      <c r="O2848" s="113"/>
    </row>
    <row r="2849" spans="1:15" x14ac:dyDescent="0.25">
      <c r="A2849" s="29" t="s">
        <v>4617</v>
      </c>
      <c r="B2849" s="28" t="s">
        <v>4618</v>
      </c>
      <c r="C2849" s="1">
        <v>214</v>
      </c>
      <c r="D2849" s="48" t="s">
        <v>172</v>
      </c>
      <c r="E2849" s="43">
        <f t="shared" si="186"/>
        <v>200</v>
      </c>
      <c r="F2849" s="33">
        <f t="shared" si="185"/>
        <v>143</v>
      </c>
      <c r="G2849" s="43"/>
      <c r="H2849" s="33">
        <v>177</v>
      </c>
      <c r="I2849" s="35">
        <v>0.2</v>
      </c>
      <c r="J2849" s="33">
        <v>214</v>
      </c>
      <c r="K2849" s="43">
        <f t="shared" si="187"/>
        <v>143</v>
      </c>
      <c r="L2849" s="43"/>
      <c r="M2849" s="140"/>
      <c r="O2849" s="113"/>
    </row>
    <row r="2850" spans="1:15" x14ac:dyDescent="0.25">
      <c r="A2850" s="29" t="s">
        <v>4619</v>
      </c>
      <c r="B2850" s="28" t="s">
        <v>4620</v>
      </c>
      <c r="C2850" s="1">
        <v>1079</v>
      </c>
      <c r="D2850" s="48" t="s">
        <v>172</v>
      </c>
      <c r="E2850" s="43">
        <f t="shared" si="186"/>
        <v>1007</v>
      </c>
      <c r="F2850" s="33">
        <f t="shared" si="185"/>
        <v>719</v>
      </c>
      <c r="G2850" s="43"/>
      <c r="H2850" s="33">
        <v>892</v>
      </c>
      <c r="I2850" s="35">
        <v>0.85</v>
      </c>
      <c r="J2850" s="33">
        <v>1079</v>
      </c>
      <c r="K2850" s="43">
        <f t="shared" si="187"/>
        <v>719</v>
      </c>
      <c r="L2850" s="43"/>
      <c r="M2850" s="140"/>
      <c r="O2850" s="113"/>
    </row>
    <row r="2851" spans="1:15" x14ac:dyDescent="0.25">
      <c r="A2851" s="29" t="s">
        <v>4621</v>
      </c>
      <c r="B2851" s="28" t="s">
        <v>4622</v>
      </c>
      <c r="C2851" s="1">
        <v>2357</v>
      </c>
      <c r="D2851" s="48" t="s">
        <v>172</v>
      </c>
      <c r="E2851" s="43">
        <f t="shared" si="186"/>
        <v>2201</v>
      </c>
      <c r="F2851" s="33">
        <f t="shared" si="185"/>
        <v>1572</v>
      </c>
      <c r="G2851" s="43"/>
      <c r="H2851" s="33">
        <v>1949</v>
      </c>
      <c r="I2851" s="35">
        <v>0.6</v>
      </c>
      <c r="J2851" s="33">
        <v>2358</v>
      </c>
      <c r="K2851" s="43">
        <f t="shared" si="187"/>
        <v>1572</v>
      </c>
      <c r="L2851" s="43"/>
      <c r="M2851" s="140"/>
      <c r="O2851" s="113"/>
    </row>
    <row r="2852" spans="1:15" x14ac:dyDescent="0.25">
      <c r="A2852" s="29" t="s">
        <v>4623</v>
      </c>
      <c r="B2852" s="28" t="s">
        <v>4624</v>
      </c>
      <c r="C2852" s="1">
        <v>4281</v>
      </c>
      <c r="D2852" s="48" t="s">
        <v>172</v>
      </c>
      <c r="E2852" s="43">
        <f t="shared" si="186"/>
        <v>3996</v>
      </c>
      <c r="F2852" s="33">
        <f t="shared" si="185"/>
        <v>2854</v>
      </c>
      <c r="G2852" s="43"/>
      <c r="H2852" s="33">
        <v>3539</v>
      </c>
      <c r="I2852" s="35">
        <v>0.21099999999999999</v>
      </c>
      <c r="J2852" s="33">
        <v>4281</v>
      </c>
      <c r="K2852" s="43">
        <f t="shared" si="187"/>
        <v>2854</v>
      </c>
      <c r="L2852" s="43"/>
      <c r="M2852" s="140"/>
      <c r="O2852" s="113"/>
    </row>
    <row r="2853" spans="1:15" x14ac:dyDescent="0.25">
      <c r="A2853" s="29" t="s">
        <v>4625</v>
      </c>
      <c r="B2853" s="28" t="s">
        <v>4626</v>
      </c>
      <c r="C2853" s="1">
        <v>3226</v>
      </c>
      <c r="D2853" s="48" t="s">
        <v>4627</v>
      </c>
      <c r="E2853" s="43">
        <f t="shared" si="186"/>
        <v>3011</v>
      </c>
      <c r="F2853" s="33">
        <f t="shared" si="185"/>
        <v>2151</v>
      </c>
      <c r="G2853" s="43"/>
      <c r="H2853" s="33">
        <v>2667</v>
      </c>
      <c r="I2853" s="35">
        <v>0.1</v>
      </c>
      <c r="J2853" s="33">
        <v>3226</v>
      </c>
      <c r="K2853" s="43">
        <f t="shared" si="187"/>
        <v>2151</v>
      </c>
      <c r="L2853" s="43"/>
      <c r="M2853" s="140"/>
      <c r="O2853" s="113"/>
    </row>
    <row r="2854" spans="1:15" x14ac:dyDescent="0.25">
      <c r="A2854" s="29" t="s">
        <v>4628</v>
      </c>
      <c r="B2854" s="28" t="s">
        <v>4629</v>
      </c>
      <c r="C2854" s="1">
        <v>4079</v>
      </c>
      <c r="D2854" s="48" t="s">
        <v>4627</v>
      </c>
      <c r="E2854" s="43">
        <f t="shared" si="186"/>
        <v>3807</v>
      </c>
      <c r="F2854" s="33">
        <f t="shared" si="185"/>
        <v>2719</v>
      </c>
      <c r="G2854" s="43"/>
      <c r="H2854" s="33">
        <v>3372</v>
      </c>
      <c r="I2854" s="35">
        <v>0.2</v>
      </c>
      <c r="J2854" s="33">
        <v>4079</v>
      </c>
      <c r="K2854" s="43">
        <f t="shared" si="187"/>
        <v>2719</v>
      </c>
      <c r="L2854" s="43"/>
      <c r="M2854" s="140"/>
      <c r="O2854" s="113"/>
    </row>
    <row r="2855" spans="1:15" x14ac:dyDescent="0.25">
      <c r="A2855" s="29" t="s">
        <v>4630</v>
      </c>
      <c r="B2855" s="28" t="s">
        <v>4631</v>
      </c>
      <c r="C2855" s="1">
        <v>5483</v>
      </c>
      <c r="D2855" s="48" t="s">
        <v>4627</v>
      </c>
      <c r="E2855" s="43">
        <f t="shared" si="186"/>
        <v>5118</v>
      </c>
      <c r="F2855" s="33">
        <f t="shared" si="185"/>
        <v>3656</v>
      </c>
      <c r="G2855" s="43"/>
      <c r="H2855" s="33">
        <v>4533</v>
      </c>
      <c r="I2855" s="35">
        <v>3</v>
      </c>
      <c r="J2855" s="33">
        <v>5483</v>
      </c>
      <c r="K2855" s="43">
        <f t="shared" si="187"/>
        <v>3656</v>
      </c>
      <c r="L2855" s="43"/>
      <c r="M2855" s="140"/>
      <c r="O2855" s="113"/>
    </row>
    <row r="2856" spans="1:15" x14ac:dyDescent="0.25">
      <c r="A2856" s="29" t="s">
        <v>4632</v>
      </c>
      <c r="B2856" s="28" t="s">
        <v>4633</v>
      </c>
      <c r="C2856" s="1">
        <v>12434</v>
      </c>
      <c r="D2856" s="48" t="s">
        <v>172</v>
      </c>
      <c r="E2856" s="43">
        <f t="shared" si="186"/>
        <v>11606</v>
      </c>
      <c r="F2856" s="33">
        <f t="shared" si="185"/>
        <v>8290</v>
      </c>
      <c r="G2856" s="43"/>
      <c r="H2856" s="33">
        <v>10279</v>
      </c>
      <c r="I2856" s="35">
        <v>4.5</v>
      </c>
      <c r="J2856" s="33">
        <v>12434</v>
      </c>
      <c r="K2856" s="43">
        <f t="shared" si="187"/>
        <v>8290</v>
      </c>
      <c r="L2856" s="43"/>
      <c r="M2856" s="140"/>
      <c r="O2856" s="113"/>
    </row>
    <row r="2857" spans="1:15" x14ac:dyDescent="0.25">
      <c r="A2857" s="29" t="s">
        <v>4634</v>
      </c>
      <c r="B2857" s="28" t="s">
        <v>4635</v>
      </c>
      <c r="C2857" s="1">
        <v>11622</v>
      </c>
      <c r="D2857" s="48" t="s">
        <v>172</v>
      </c>
      <c r="E2857" s="43">
        <f t="shared" si="186"/>
        <v>10847</v>
      </c>
      <c r="F2857" s="33">
        <f t="shared" si="185"/>
        <v>7748</v>
      </c>
      <c r="G2857" s="43"/>
      <c r="H2857" s="33">
        <v>9608</v>
      </c>
      <c r="I2857" s="35">
        <v>8</v>
      </c>
      <c r="J2857" s="33">
        <v>11623</v>
      </c>
      <c r="K2857" s="43">
        <f t="shared" si="187"/>
        <v>7748</v>
      </c>
      <c r="L2857" s="43"/>
      <c r="M2857" s="140"/>
      <c r="O2857" s="113"/>
    </row>
    <row r="2858" spans="1:15" x14ac:dyDescent="0.25">
      <c r="A2858" s="29" t="s">
        <v>4636</v>
      </c>
      <c r="B2858" s="28" t="s">
        <v>4637</v>
      </c>
      <c r="C2858" s="1">
        <v>117</v>
      </c>
      <c r="D2858" s="48" t="s">
        <v>172</v>
      </c>
      <c r="E2858" s="43">
        <f t="shared" si="186"/>
        <v>109</v>
      </c>
      <c r="F2858" s="33">
        <f t="shared" si="185"/>
        <v>78</v>
      </c>
      <c r="G2858" s="43"/>
      <c r="H2858" s="33">
        <v>97</v>
      </c>
      <c r="I2858" s="35">
        <v>0.1</v>
      </c>
      <c r="J2858" s="33">
        <v>117</v>
      </c>
      <c r="K2858" s="43">
        <f t="shared" si="187"/>
        <v>78</v>
      </c>
      <c r="L2858" s="43"/>
      <c r="M2858" s="140"/>
      <c r="O2858" s="113"/>
    </row>
    <row r="2859" spans="1:15" ht="15.75" thickBot="1" x14ac:dyDescent="0.3">
      <c r="E2859" s="43" t="str">
        <f t="shared" si="186"/>
        <v/>
      </c>
      <c r="F2859" s="33" t="str">
        <f t="shared" si="185"/>
        <v/>
      </c>
      <c r="G2859" s="43"/>
      <c r="H2859" s="29"/>
      <c r="J2859" s="114" t="s">
        <v>159</v>
      </c>
      <c r="K2859" s="43"/>
      <c r="L2859" s="43"/>
      <c r="M2859" s="140"/>
      <c r="O2859" s="113"/>
    </row>
    <row r="2860" spans="1:15" x14ac:dyDescent="0.25">
      <c r="B2860" s="30"/>
      <c r="E2860" s="43" t="str">
        <f t="shared" si="186"/>
        <v/>
      </c>
      <c r="F2860" s="33" t="str">
        <f t="shared" si="185"/>
        <v/>
      </c>
      <c r="G2860" s="43"/>
      <c r="H2860" s="29"/>
      <c r="J2860" s="114" t="s">
        <v>159</v>
      </c>
      <c r="K2860" s="43"/>
      <c r="L2860" s="43"/>
      <c r="M2860" s="140"/>
      <c r="O2860" s="113"/>
    </row>
    <row r="2861" spans="1:15" x14ac:dyDescent="0.25">
      <c r="B2861" s="37" t="s">
        <v>4638</v>
      </c>
      <c r="D2861" s="31"/>
      <c r="E2861" s="43" t="str">
        <f t="shared" si="186"/>
        <v/>
      </c>
      <c r="F2861" s="33" t="str">
        <f t="shared" si="185"/>
        <v/>
      </c>
      <c r="G2861" s="43"/>
      <c r="H2861" s="55" t="s">
        <v>241</v>
      </c>
      <c r="I2861" s="35" t="s">
        <v>242</v>
      </c>
      <c r="J2861" s="114" t="s">
        <v>159</v>
      </c>
      <c r="K2861" s="43"/>
      <c r="L2861" s="43"/>
      <c r="M2861" s="140"/>
      <c r="O2861" s="113"/>
    </row>
    <row r="2862" spans="1:15" ht="15.75" thickBot="1" x14ac:dyDescent="0.3">
      <c r="A2862" s="23" t="s">
        <v>73</v>
      </c>
      <c r="B2862" s="39"/>
      <c r="D2862" s="31" t="s">
        <v>243</v>
      </c>
      <c r="E2862" s="43" t="str">
        <f t="shared" si="186"/>
        <v/>
      </c>
      <c r="F2862" s="33" t="str">
        <f t="shared" si="185"/>
        <v/>
      </c>
      <c r="G2862" s="43"/>
      <c r="H2862" s="55" t="s">
        <v>244</v>
      </c>
      <c r="I2862" s="35" t="s">
        <v>245</v>
      </c>
      <c r="J2862" s="114" t="s">
        <v>159</v>
      </c>
      <c r="K2862" s="43"/>
      <c r="L2862" s="43"/>
      <c r="M2862" s="140"/>
      <c r="O2862" s="113"/>
    </row>
    <row r="2863" spans="1:15" x14ac:dyDescent="0.25">
      <c r="A2863" s="29" t="s">
        <v>4639</v>
      </c>
      <c r="B2863" s="28" t="s">
        <v>4640</v>
      </c>
      <c r="C2863" s="1">
        <v>752</v>
      </c>
      <c r="D2863" s="48" t="s">
        <v>172</v>
      </c>
      <c r="E2863" s="43">
        <f t="shared" si="186"/>
        <v>703</v>
      </c>
      <c r="F2863" s="33">
        <f t="shared" si="185"/>
        <v>502</v>
      </c>
      <c r="G2863" s="43"/>
      <c r="H2863" s="33">
        <v>622</v>
      </c>
      <c r="I2863" s="35">
        <v>0</v>
      </c>
      <c r="J2863" s="33">
        <v>752</v>
      </c>
      <c r="K2863" s="43">
        <f t="shared" ref="K2863:K2887" si="188">H2863/1.24</f>
        <v>502</v>
      </c>
      <c r="L2863" s="43"/>
      <c r="M2863" s="140"/>
      <c r="O2863" s="113"/>
    </row>
    <row r="2864" spans="1:15" x14ac:dyDescent="0.25">
      <c r="A2864" s="29" t="s">
        <v>4641</v>
      </c>
      <c r="B2864" s="28" t="s">
        <v>4642</v>
      </c>
      <c r="C2864" s="1">
        <v>5431</v>
      </c>
      <c r="D2864" s="48" t="s">
        <v>172</v>
      </c>
      <c r="E2864" s="43">
        <f t="shared" si="186"/>
        <v>5069</v>
      </c>
      <c r="F2864" s="33">
        <f t="shared" si="185"/>
        <v>3621</v>
      </c>
      <c r="G2864" s="43"/>
      <c r="H2864" s="33">
        <v>4490</v>
      </c>
      <c r="I2864" s="35">
        <v>1.42</v>
      </c>
      <c r="J2864" s="33">
        <v>5431</v>
      </c>
      <c r="K2864" s="43">
        <f t="shared" si="188"/>
        <v>3621</v>
      </c>
      <c r="L2864" s="43"/>
      <c r="M2864" s="140"/>
      <c r="O2864" s="113"/>
    </row>
    <row r="2865" spans="1:15" x14ac:dyDescent="0.25">
      <c r="A2865" s="29" t="s">
        <v>4643</v>
      </c>
      <c r="B2865" s="28" t="s">
        <v>4644</v>
      </c>
      <c r="C2865" s="1">
        <v>4627</v>
      </c>
      <c r="D2865" s="48" t="s">
        <v>172</v>
      </c>
      <c r="E2865" s="43">
        <f t="shared" si="186"/>
        <v>4319</v>
      </c>
      <c r="F2865" s="33">
        <f t="shared" si="185"/>
        <v>3085</v>
      </c>
      <c r="G2865" s="43"/>
      <c r="H2865" s="33">
        <v>3825</v>
      </c>
      <c r="I2865" s="35">
        <v>1.34</v>
      </c>
      <c r="J2865" s="33">
        <v>4627</v>
      </c>
      <c r="K2865" s="43">
        <f t="shared" si="188"/>
        <v>3085</v>
      </c>
      <c r="L2865" s="43"/>
      <c r="M2865" s="140"/>
      <c r="O2865" s="113"/>
    </row>
    <row r="2866" spans="1:15" x14ac:dyDescent="0.25">
      <c r="A2866" s="29" t="s">
        <v>4645</v>
      </c>
      <c r="B2866" s="28" t="s">
        <v>4646</v>
      </c>
      <c r="C2866" s="1">
        <v>4616</v>
      </c>
      <c r="D2866" s="48" t="s">
        <v>172</v>
      </c>
      <c r="E2866" s="43">
        <f t="shared" si="186"/>
        <v>4308</v>
      </c>
      <c r="F2866" s="33">
        <f t="shared" si="185"/>
        <v>3077</v>
      </c>
      <c r="G2866" s="43"/>
      <c r="H2866" s="33">
        <v>3816</v>
      </c>
      <c r="I2866" s="35">
        <v>1.78</v>
      </c>
      <c r="J2866" s="33">
        <v>4616</v>
      </c>
      <c r="K2866" s="43">
        <f t="shared" si="188"/>
        <v>3077</v>
      </c>
      <c r="L2866" s="43"/>
      <c r="M2866" s="140"/>
      <c r="O2866" s="113"/>
    </row>
    <row r="2867" spans="1:15" x14ac:dyDescent="0.25">
      <c r="A2867" s="29" t="s">
        <v>4647</v>
      </c>
      <c r="B2867" s="28" t="s">
        <v>4648</v>
      </c>
      <c r="C2867" s="1">
        <v>4260</v>
      </c>
      <c r="D2867" s="48" t="s">
        <v>172</v>
      </c>
      <c r="E2867" s="43">
        <f t="shared" si="186"/>
        <v>3976</v>
      </c>
      <c r="F2867" s="33">
        <f t="shared" si="185"/>
        <v>2840</v>
      </c>
      <c r="G2867" s="43"/>
      <c r="H2867" s="33">
        <v>3522</v>
      </c>
      <c r="I2867" s="35">
        <v>2.14</v>
      </c>
      <c r="J2867" s="33">
        <v>4260</v>
      </c>
      <c r="K2867" s="43">
        <f t="shared" si="188"/>
        <v>2840</v>
      </c>
      <c r="L2867" s="43"/>
      <c r="M2867" s="140"/>
      <c r="O2867" s="113"/>
    </row>
    <row r="2868" spans="1:15" x14ac:dyDescent="0.25">
      <c r="A2868" s="29" t="s">
        <v>4649</v>
      </c>
      <c r="B2868" s="28" t="s">
        <v>4650</v>
      </c>
      <c r="C2868" s="1">
        <v>8508</v>
      </c>
      <c r="D2868" s="48" t="s">
        <v>172</v>
      </c>
      <c r="E2868" s="43">
        <f t="shared" si="186"/>
        <v>7942</v>
      </c>
      <c r="F2868" s="33">
        <f t="shared" si="185"/>
        <v>5673</v>
      </c>
      <c r="G2868" s="43"/>
      <c r="H2868" s="33">
        <v>7034</v>
      </c>
      <c r="I2868" s="35">
        <v>2.67</v>
      </c>
      <c r="J2868" s="33">
        <v>8509</v>
      </c>
      <c r="K2868" s="43">
        <f t="shared" si="188"/>
        <v>5673</v>
      </c>
      <c r="L2868" s="43"/>
      <c r="M2868" s="140"/>
      <c r="O2868" s="113"/>
    </row>
    <row r="2869" spans="1:15" x14ac:dyDescent="0.25">
      <c r="A2869" s="29" t="s">
        <v>4651</v>
      </c>
      <c r="B2869" s="28" t="s">
        <v>4652</v>
      </c>
      <c r="C2869" s="1">
        <v>6441</v>
      </c>
      <c r="D2869" s="48" t="s">
        <v>172</v>
      </c>
      <c r="E2869" s="43">
        <f t="shared" si="186"/>
        <v>6012</v>
      </c>
      <c r="F2869" s="33">
        <f t="shared" si="185"/>
        <v>4294</v>
      </c>
      <c r="G2869" s="43"/>
      <c r="H2869" s="33">
        <v>5325</v>
      </c>
      <c r="I2869" s="35">
        <v>2.67</v>
      </c>
      <c r="J2869" s="33">
        <v>6442</v>
      </c>
      <c r="K2869" s="43">
        <f t="shared" si="188"/>
        <v>4294</v>
      </c>
      <c r="L2869" s="43"/>
      <c r="M2869" s="140"/>
      <c r="O2869" s="113"/>
    </row>
    <row r="2870" spans="1:15" x14ac:dyDescent="0.25">
      <c r="A2870" s="29" t="s">
        <v>4653</v>
      </c>
      <c r="B2870" s="28" t="s">
        <v>4654</v>
      </c>
      <c r="C2870" s="1">
        <v>26346</v>
      </c>
      <c r="D2870" s="48" t="s">
        <v>172</v>
      </c>
      <c r="E2870" s="43">
        <f t="shared" si="186"/>
        <v>24591</v>
      </c>
      <c r="F2870" s="33">
        <f t="shared" si="185"/>
        <v>17565</v>
      </c>
      <c r="G2870" s="43"/>
      <c r="H2870" s="33">
        <v>21780</v>
      </c>
      <c r="I2870" s="35">
        <v>4.45</v>
      </c>
      <c r="J2870" s="33">
        <v>26347</v>
      </c>
      <c r="K2870" s="43">
        <f t="shared" si="188"/>
        <v>17565</v>
      </c>
      <c r="L2870" s="43"/>
      <c r="M2870" s="140"/>
      <c r="O2870" s="113"/>
    </row>
    <row r="2871" spans="1:15" x14ac:dyDescent="0.25">
      <c r="A2871" s="29" t="s">
        <v>4655</v>
      </c>
      <c r="B2871" s="28" t="s">
        <v>4656</v>
      </c>
      <c r="C2871" s="1">
        <v>12857</v>
      </c>
      <c r="D2871" s="48" t="s">
        <v>172</v>
      </c>
      <c r="E2871" s="43">
        <f t="shared" si="186"/>
        <v>12001</v>
      </c>
      <c r="F2871" s="33">
        <f t="shared" si="185"/>
        <v>8572</v>
      </c>
      <c r="G2871" s="43"/>
      <c r="H2871" s="33">
        <v>10629</v>
      </c>
      <c r="I2871" s="35">
        <v>5.35</v>
      </c>
      <c r="J2871" s="33">
        <v>12858</v>
      </c>
      <c r="K2871" s="43">
        <f t="shared" si="188"/>
        <v>8572</v>
      </c>
      <c r="L2871" s="43"/>
      <c r="M2871" s="140"/>
      <c r="O2871" s="113"/>
    </row>
    <row r="2872" spans="1:15" x14ac:dyDescent="0.25">
      <c r="A2872" s="29" t="s">
        <v>4657</v>
      </c>
      <c r="B2872" s="28" t="s">
        <v>4658</v>
      </c>
      <c r="C2872" s="1">
        <v>20946</v>
      </c>
      <c r="D2872" s="48" t="s">
        <v>172</v>
      </c>
      <c r="E2872" s="43">
        <f t="shared" si="186"/>
        <v>19551</v>
      </c>
      <c r="F2872" s="33">
        <f t="shared" si="185"/>
        <v>13965</v>
      </c>
      <c r="G2872" s="43"/>
      <c r="H2872" s="33">
        <v>17316</v>
      </c>
      <c r="I2872" s="35">
        <v>7.12</v>
      </c>
      <c r="J2872" s="33">
        <v>20947</v>
      </c>
      <c r="K2872" s="43">
        <f t="shared" si="188"/>
        <v>13965</v>
      </c>
      <c r="L2872" s="43"/>
      <c r="M2872" s="140"/>
      <c r="O2872" s="113"/>
    </row>
    <row r="2873" spans="1:15" x14ac:dyDescent="0.25">
      <c r="A2873" s="29" t="s">
        <v>4659</v>
      </c>
      <c r="B2873" s="28" t="s">
        <v>4660</v>
      </c>
      <c r="C2873" s="1">
        <v>32161</v>
      </c>
      <c r="D2873" s="48" t="s">
        <v>172</v>
      </c>
      <c r="E2873" s="43">
        <f t="shared" si="186"/>
        <v>30017</v>
      </c>
      <c r="F2873" s="33">
        <f t="shared" si="185"/>
        <v>21441</v>
      </c>
      <c r="G2873" s="43"/>
      <c r="H2873" s="33">
        <v>26587</v>
      </c>
      <c r="I2873" s="35">
        <v>8.9</v>
      </c>
      <c r="J2873" s="33">
        <v>32162</v>
      </c>
      <c r="K2873" s="43">
        <f t="shared" si="188"/>
        <v>21441</v>
      </c>
      <c r="L2873" s="43"/>
      <c r="M2873" s="140"/>
      <c r="O2873" s="113"/>
    </row>
    <row r="2874" spans="1:15" x14ac:dyDescent="0.25">
      <c r="A2874" s="29" t="s">
        <v>4661</v>
      </c>
      <c r="B2874" s="28" t="s">
        <v>4662</v>
      </c>
      <c r="C2874" s="1">
        <v>13080</v>
      </c>
      <c r="D2874" s="48" t="s">
        <v>172</v>
      </c>
      <c r="E2874" s="43">
        <f t="shared" si="186"/>
        <v>12208</v>
      </c>
      <c r="F2874" s="33">
        <f t="shared" si="185"/>
        <v>8720</v>
      </c>
      <c r="G2874" s="43"/>
      <c r="H2874" s="33">
        <v>10813</v>
      </c>
      <c r="I2874" s="35">
        <v>0</v>
      </c>
      <c r="J2874" s="33">
        <v>13080</v>
      </c>
      <c r="K2874" s="43">
        <f t="shared" si="188"/>
        <v>8720</v>
      </c>
      <c r="L2874" s="43"/>
      <c r="M2874" s="140"/>
      <c r="O2874" s="113"/>
    </row>
    <row r="2875" spans="1:15" x14ac:dyDescent="0.25">
      <c r="A2875" s="29" t="s">
        <v>4663</v>
      </c>
      <c r="B2875" s="28" t="s">
        <v>4664</v>
      </c>
      <c r="C2875" s="1">
        <v>9485</v>
      </c>
      <c r="D2875" s="48" t="s">
        <v>172</v>
      </c>
      <c r="E2875" s="43">
        <f t="shared" si="186"/>
        <v>8852</v>
      </c>
      <c r="F2875" s="33">
        <f t="shared" si="185"/>
        <v>6323</v>
      </c>
      <c r="G2875" s="43"/>
      <c r="H2875" s="33">
        <v>7841</v>
      </c>
      <c r="I2875" s="35">
        <v>3.04</v>
      </c>
      <c r="J2875" s="33">
        <v>9485</v>
      </c>
      <c r="K2875" s="43">
        <f t="shared" si="188"/>
        <v>6323</v>
      </c>
      <c r="L2875" s="43"/>
      <c r="M2875" s="140"/>
      <c r="O2875" s="113"/>
    </row>
    <row r="2876" spans="1:15" x14ac:dyDescent="0.25">
      <c r="A2876" s="29" t="s">
        <v>4665</v>
      </c>
      <c r="B2876" s="28" t="s">
        <v>4666</v>
      </c>
      <c r="C2876" s="1">
        <v>483654</v>
      </c>
      <c r="D2876" s="48" t="s">
        <v>172</v>
      </c>
      <c r="E2876" s="43">
        <f t="shared" si="186"/>
        <v>451410</v>
      </c>
      <c r="F2876" s="33">
        <f t="shared" si="185"/>
        <v>322436</v>
      </c>
      <c r="G2876" s="43"/>
      <c r="H2876" s="33">
        <v>399821</v>
      </c>
      <c r="I2876" s="35">
        <v>159.4</v>
      </c>
      <c r="J2876" s="33">
        <v>483654</v>
      </c>
      <c r="K2876" s="43">
        <f t="shared" si="188"/>
        <v>322436</v>
      </c>
      <c r="L2876" s="43"/>
      <c r="M2876" s="140"/>
      <c r="O2876" s="113"/>
    </row>
    <row r="2877" spans="1:15" x14ac:dyDescent="0.25">
      <c r="A2877" s="29" t="s">
        <v>4667</v>
      </c>
      <c r="B2877" s="28" t="s">
        <v>4668</v>
      </c>
      <c r="C2877" s="1">
        <v>40757</v>
      </c>
      <c r="D2877" s="48" t="s">
        <v>743</v>
      </c>
      <c r="E2877" s="43">
        <f t="shared" si="186"/>
        <v>38041</v>
      </c>
      <c r="F2877" s="33">
        <f t="shared" si="185"/>
        <v>27172</v>
      </c>
      <c r="G2877" s="43"/>
      <c r="H2877" s="33">
        <v>33693</v>
      </c>
      <c r="I2877" s="35">
        <v>12.46</v>
      </c>
      <c r="J2877" s="33">
        <v>40758</v>
      </c>
      <c r="K2877" s="43">
        <f t="shared" si="188"/>
        <v>27172</v>
      </c>
      <c r="L2877" s="43"/>
      <c r="M2877" s="140"/>
      <c r="O2877" s="113"/>
    </row>
    <row r="2878" spans="1:15" x14ac:dyDescent="0.25">
      <c r="A2878" s="29" t="s">
        <v>4669</v>
      </c>
      <c r="B2878" s="28" t="s">
        <v>4670</v>
      </c>
      <c r="C2878" s="1">
        <v>47531</v>
      </c>
      <c r="D2878" s="48" t="s">
        <v>743</v>
      </c>
      <c r="E2878" s="43">
        <f t="shared" si="186"/>
        <v>44363</v>
      </c>
      <c r="F2878" s="33">
        <f t="shared" si="185"/>
        <v>31688</v>
      </c>
      <c r="G2878" s="43"/>
      <c r="H2878" s="33">
        <v>39293</v>
      </c>
      <c r="I2878" s="35">
        <v>12.46</v>
      </c>
      <c r="J2878" s="33">
        <v>47532</v>
      </c>
      <c r="K2878" s="43">
        <f t="shared" si="188"/>
        <v>31688</v>
      </c>
      <c r="L2878" s="43"/>
      <c r="M2878" s="140"/>
      <c r="O2878" s="113"/>
    </row>
    <row r="2879" spans="1:15" x14ac:dyDescent="0.25">
      <c r="A2879" s="29" t="s">
        <v>4671</v>
      </c>
      <c r="B2879" s="28" t="s">
        <v>4672</v>
      </c>
      <c r="C2879" s="1">
        <v>47881</v>
      </c>
      <c r="D2879" s="48" t="s">
        <v>743</v>
      </c>
      <c r="E2879" s="43">
        <f t="shared" si="186"/>
        <v>44689</v>
      </c>
      <c r="F2879" s="33">
        <f t="shared" si="185"/>
        <v>31921</v>
      </c>
      <c r="G2879" s="43"/>
      <c r="H2879" s="33">
        <v>39582</v>
      </c>
      <c r="I2879" s="35">
        <v>14.24</v>
      </c>
      <c r="J2879" s="33">
        <v>47881</v>
      </c>
      <c r="K2879" s="43">
        <f t="shared" si="188"/>
        <v>31921</v>
      </c>
      <c r="L2879" s="43"/>
      <c r="M2879" s="140"/>
      <c r="O2879" s="113"/>
    </row>
    <row r="2880" spans="1:15" x14ac:dyDescent="0.25">
      <c r="A2880" s="29" t="s">
        <v>4673</v>
      </c>
      <c r="B2880" s="28" t="s">
        <v>4674</v>
      </c>
      <c r="C2880" s="1">
        <v>77874</v>
      </c>
      <c r="D2880" s="48" t="s">
        <v>743</v>
      </c>
      <c r="E2880" s="43">
        <f t="shared" si="186"/>
        <v>72682</v>
      </c>
      <c r="F2880" s="33">
        <f t="shared" si="185"/>
        <v>51916</v>
      </c>
      <c r="G2880" s="43"/>
      <c r="H2880" s="33">
        <v>64376</v>
      </c>
      <c r="I2880" s="35">
        <v>17.8</v>
      </c>
      <c r="J2880" s="33">
        <v>77874</v>
      </c>
      <c r="K2880" s="43">
        <f t="shared" si="188"/>
        <v>51916</v>
      </c>
      <c r="L2880" s="43"/>
      <c r="M2880" s="140"/>
      <c r="O2880" s="113"/>
    </row>
    <row r="2881" spans="1:53" x14ac:dyDescent="0.25">
      <c r="A2881" s="29" t="s">
        <v>4675</v>
      </c>
      <c r="B2881" s="28" t="s">
        <v>4676</v>
      </c>
      <c r="C2881" s="1">
        <v>115095</v>
      </c>
      <c r="D2881" s="48" t="s">
        <v>743</v>
      </c>
      <c r="E2881" s="43">
        <f t="shared" si="186"/>
        <v>107423</v>
      </c>
      <c r="F2881" s="33">
        <f t="shared" si="185"/>
        <v>76731</v>
      </c>
      <c r="G2881" s="43"/>
      <c r="H2881" s="33">
        <v>95146</v>
      </c>
      <c r="I2881" s="35">
        <v>35.713999999999999</v>
      </c>
      <c r="J2881" s="33">
        <v>115096</v>
      </c>
      <c r="K2881" s="43">
        <f t="shared" si="188"/>
        <v>76731</v>
      </c>
      <c r="L2881" s="43"/>
      <c r="M2881" s="140"/>
      <c r="O2881" s="113"/>
    </row>
    <row r="2882" spans="1:53" x14ac:dyDescent="0.25">
      <c r="A2882" s="29" t="s">
        <v>4677</v>
      </c>
      <c r="B2882" s="28" t="s">
        <v>4678</v>
      </c>
      <c r="C2882" s="1">
        <v>170822</v>
      </c>
      <c r="D2882" s="48" t="s">
        <v>743</v>
      </c>
      <c r="E2882" s="43">
        <f t="shared" si="186"/>
        <v>159433</v>
      </c>
      <c r="F2882" s="33">
        <f t="shared" si="185"/>
        <v>113881</v>
      </c>
      <c r="G2882" s="43"/>
      <c r="H2882" s="33">
        <v>141213</v>
      </c>
      <c r="I2882" s="35">
        <v>53.56</v>
      </c>
      <c r="J2882" s="33">
        <v>170822</v>
      </c>
      <c r="K2882" s="43">
        <f t="shared" si="188"/>
        <v>113881</v>
      </c>
      <c r="L2882" s="43"/>
      <c r="M2882" s="140"/>
      <c r="O2882" s="113"/>
    </row>
    <row r="2883" spans="1:53" x14ac:dyDescent="0.25">
      <c r="A2883" s="29" t="s">
        <v>4679</v>
      </c>
      <c r="B2883" s="28" t="s">
        <v>4680</v>
      </c>
      <c r="C2883" s="1">
        <v>91708</v>
      </c>
      <c r="D2883" s="48" t="s">
        <v>172</v>
      </c>
      <c r="E2883" s="43">
        <f t="shared" si="186"/>
        <v>85595</v>
      </c>
      <c r="F2883" s="33">
        <f t="shared" si="185"/>
        <v>61139</v>
      </c>
      <c r="G2883" s="43"/>
      <c r="H2883" s="33">
        <v>75812</v>
      </c>
      <c r="I2883" s="35">
        <v>21.14</v>
      </c>
      <c r="J2883" s="33">
        <v>91708</v>
      </c>
      <c r="K2883" s="43">
        <f t="shared" si="188"/>
        <v>61139</v>
      </c>
      <c r="L2883" s="43"/>
      <c r="M2883" s="140"/>
      <c r="O2883" s="113"/>
    </row>
    <row r="2884" spans="1:53" x14ac:dyDescent="0.25">
      <c r="A2884" s="29" t="s">
        <v>4681</v>
      </c>
      <c r="B2884" s="28" t="s">
        <v>4682</v>
      </c>
      <c r="C2884" s="1">
        <v>125056</v>
      </c>
      <c r="D2884" s="48" t="s">
        <v>172</v>
      </c>
      <c r="E2884" s="43">
        <f t="shared" si="186"/>
        <v>116719</v>
      </c>
      <c r="F2884" s="33">
        <f t="shared" si="185"/>
        <v>83371</v>
      </c>
      <c r="G2884" s="43"/>
      <c r="H2884" s="33">
        <v>103380</v>
      </c>
      <c r="I2884" s="35">
        <v>29.53</v>
      </c>
      <c r="J2884" s="33">
        <v>125056</v>
      </c>
      <c r="K2884" s="43">
        <f t="shared" si="188"/>
        <v>83371</v>
      </c>
      <c r="L2884" s="43"/>
      <c r="M2884" s="140"/>
      <c r="O2884" s="113"/>
    </row>
    <row r="2885" spans="1:53" x14ac:dyDescent="0.25">
      <c r="A2885" s="29" t="s">
        <v>4683</v>
      </c>
      <c r="B2885" s="28" t="s">
        <v>4684</v>
      </c>
      <c r="C2885" s="1">
        <v>27297</v>
      </c>
      <c r="D2885" s="48" t="s">
        <v>172</v>
      </c>
      <c r="E2885" s="43">
        <f t="shared" si="186"/>
        <v>25477</v>
      </c>
      <c r="F2885" s="33">
        <f t="shared" si="185"/>
        <v>18198</v>
      </c>
      <c r="G2885" s="43"/>
      <c r="H2885" s="33">
        <v>22566</v>
      </c>
      <c r="I2885" s="35">
        <v>4.96</v>
      </c>
      <c r="J2885" s="33">
        <v>27298</v>
      </c>
      <c r="K2885" s="43">
        <f t="shared" si="188"/>
        <v>18198</v>
      </c>
      <c r="L2885" s="43"/>
      <c r="M2885" s="140"/>
      <c r="O2885" s="113"/>
    </row>
    <row r="2886" spans="1:53" x14ac:dyDescent="0.25">
      <c r="A2886" s="29" t="s">
        <v>4685</v>
      </c>
      <c r="B2886" s="28" t="s">
        <v>4686</v>
      </c>
      <c r="C2886" s="1">
        <v>105204</v>
      </c>
      <c r="D2886" s="48" t="s">
        <v>172</v>
      </c>
      <c r="E2886" s="43">
        <f t="shared" si="186"/>
        <v>98190</v>
      </c>
      <c r="F2886" s="33">
        <f t="shared" si="185"/>
        <v>70136</v>
      </c>
      <c r="G2886" s="43"/>
      <c r="H2886" s="33">
        <v>86969</v>
      </c>
      <c r="I2886" s="35">
        <v>23</v>
      </c>
      <c r="J2886" s="33">
        <v>105204</v>
      </c>
      <c r="K2886" s="43">
        <f t="shared" si="188"/>
        <v>70136</v>
      </c>
      <c r="L2886" s="43"/>
      <c r="M2886" s="140"/>
      <c r="O2886" s="113"/>
    </row>
    <row r="2887" spans="1:53" x14ac:dyDescent="0.25">
      <c r="A2887" s="29" t="s">
        <v>4687</v>
      </c>
      <c r="B2887" s="28" t="s">
        <v>4688</v>
      </c>
      <c r="C2887" s="1">
        <v>17566</v>
      </c>
      <c r="D2887" s="48" t="s">
        <v>172</v>
      </c>
      <c r="E2887" s="43">
        <f t="shared" si="186"/>
        <v>16395</v>
      </c>
      <c r="F2887" s="33">
        <f t="shared" si="185"/>
        <v>11711</v>
      </c>
      <c r="G2887" s="43"/>
      <c r="H2887" s="33">
        <v>14522</v>
      </c>
      <c r="I2887" s="35">
        <v>5.63</v>
      </c>
      <c r="J2887" s="33">
        <v>17567</v>
      </c>
      <c r="K2887" s="43">
        <f t="shared" si="188"/>
        <v>11711</v>
      </c>
      <c r="L2887" s="43"/>
      <c r="M2887" s="140"/>
      <c r="O2887" s="113"/>
    </row>
    <row r="2888" spans="1:53" x14ac:dyDescent="0.25">
      <c r="A2888" s="35"/>
      <c r="D2888" s="31"/>
      <c r="E2888" s="43" t="str">
        <f t="shared" si="186"/>
        <v/>
      </c>
      <c r="F2888" s="33" t="str">
        <f t="shared" si="185"/>
        <v/>
      </c>
      <c r="G2888" s="43"/>
      <c r="H2888" s="105"/>
      <c r="J2888" s="33" t="s">
        <v>159</v>
      </c>
      <c r="K2888" s="43"/>
      <c r="L2888" s="43"/>
      <c r="M2888" s="140"/>
      <c r="O2888" s="113"/>
    </row>
    <row r="2889" spans="1:53" ht="15.75" thickBot="1" x14ac:dyDescent="0.3">
      <c r="E2889" s="43" t="str">
        <f t="shared" si="186"/>
        <v/>
      </c>
      <c r="F2889" s="33" t="str">
        <f t="shared" ref="F2889:F2952" si="189">IF(K2889=0,"",K2889)</f>
        <v/>
      </c>
      <c r="G2889" s="43"/>
      <c r="H2889" s="29"/>
      <c r="J2889" s="114" t="s">
        <v>159</v>
      </c>
      <c r="K2889" s="43"/>
      <c r="L2889" s="43"/>
      <c r="M2889" s="140"/>
      <c r="O2889" s="113"/>
      <c r="Q2889" s="42"/>
      <c r="R2889" s="42"/>
      <c r="S2889" s="42"/>
      <c r="T2889" s="42"/>
      <c r="U2889" s="42"/>
      <c r="V2889" s="42"/>
      <c r="W2889" s="42"/>
      <c r="X2889" s="42"/>
      <c r="Y2889" s="42"/>
      <c r="Z2889" s="42"/>
      <c r="AA2889" s="42"/>
      <c r="AB2889" s="42"/>
      <c r="AC2889" s="42"/>
      <c r="AD2889" s="42"/>
      <c r="AE2889" s="42"/>
      <c r="AF2889" s="42"/>
      <c r="AG2889" s="42"/>
      <c r="AH2889" s="42"/>
      <c r="AI2889" s="42"/>
      <c r="AJ2889" s="42"/>
      <c r="AK2889" s="42"/>
      <c r="AL2889" s="42"/>
      <c r="AM2889" s="42"/>
      <c r="AN2889" s="42"/>
      <c r="AO2889" s="42"/>
      <c r="AP2889" s="42"/>
      <c r="AQ2889" s="42"/>
      <c r="AR2889" s="42"/>
      <c r="AS2889" s="42"/>
      <c r="AT2889" s="42"/>
      <c r="AU2889" s="42"/>
      <c r="AV2889" s="42"/>
      <c r="AW2889" s="42"/>
      <c r="AX2889" s="42"/>
      <c r="AY2889" s="42"/>
      <c r="AZ2889" s="42"/>
      <c r="BA2889" s="42"/>
    </row>
    <row r="2890" spans="1:53" s="42" customFormat="1" x14ac:dyDescent="0.25">
      <c r="A2890" s="23"/>
      <c r="B2890" s="53"/>
      <c r="C2890" s="115"/>
      <c r="D2890" s="31"/>
      <c r="E2890" s="43" t="str">
        <f t="shared" ref="E2890:E2953" si="190">IF(K2890&lt;=0,"",K2890*E$2)</f>
        <v/>
      </c>
      <c r="F2890" s="33" t="str">
        <f t="shared" si="189"/>
        <v/>
      </c>
      <c r="G2890" s="43"/>
      <c r="H2890" s="29"/>
      <c r="I2890" s="41"/>
      <c r="J2890" s="40" t="s">
        <v>159</v>
      </c>
      <c r="K2890" s="43"/>
      <c r="L2890" s="43"/>
      <c r="M2890" s="140"/>
      <c r="N2890" s="113"/>
      <c r="O2890" s="113"/>
      <c r="Q2890" s="24"/>
      <c r="R2890" s="24"/>
      <c r="S2890" s="24"/>
      <c r="T2890" s="24"/>
      <c r="U2890" s="24"/>
      <c r="V2890" s="24"/>
      <c r="W2890" s="24"/>
      <c r="X2890" s="24"/>
      <c r="Y2890" s="24"/>
      <c r="Z2890" s="24"/>
      <c r="AA2890" s="24"/>
      <c r="AB2890" s="24"/>
      <c r="AC2890" s="24"/>
      <c r="AD2890" s="24"/>
      <c r="AE2890" s="24"/>
      <c r="AF2890" s="24"/>
      <c r="AG2890" s="24"/>
      <c r="AH2890" s="24"/>
      <c r="AI2890" s="24"/>
      <c r="AJ2890" s="24"/>
      <c r="AK2890" s="24"/>
      <c r="AL2890" s="24"/>
      <c r="AM2890" s="24"/>
      <c r="AN2890" s="24"/>
      <c r="AO2890" s="24"/>
      <c r="AP2890" s="24"/>
      <c r="AQ2890" s="24"/>
      <c r="AR2890" s="24"/>
      <c r="AS2890" s="24"/>
      <c r="AT2890" s="24"/>
      <c r="AU2890" s="24"/>
      <c r="AV2890" s="24"/>
      <c r="AW2890" s="24"/>
      <c r="AX2890" s="24"/>
      <c r="AY2890" s="24"/>
      <c r="AZ2890" s="24"/>
      <c r="BA2890" s="24"/>
    </row>
    <row r="2891" spans="1:53" ht="12.75" customHeight="1" x14ac:dyDescent="0.25">
      <c r="B2891" s="37" t="s">
        <v>4689</v>
      </c>
      <c r="D2891" s="31"/>
      <c r="E2891" s="43" t="str">
        <f t="shared" si="190"/>
        <v/>
      </c>
      <c r="F2891" s="33" t="str">
        <f t="shared" si="189"/>
        <v/>
      </c>
      <c r="G2891" s="43"/>
      <c r="H2891" s="55" t="s">
        <v>241</v>
      </c>
      <c r="I2891" s="35" t="s">
        <v>242</v>
      </c>
      <c r="J2891" s="114" t="s">
        <v>159</v>
      </c>
      <c r="K2891" s="43"/>
      <c r="L2891" s="43"/>
      <c r="M2891" s="140"/>
      <c r="O2891" s="113"/>
    </row>
    <row r="2892" spans="1:53" ht="15.75" thickBot="1" x14ac:dyDescent="0.3">
      <c r="A2892" s="23" t="s">
        <v>73</v>
      </c>
      <c r="B2892" s="59"/>
      <c r="D2892" s="31" t="s">
        <v>243</v>
      </c>
      <c r="E2892" s="43" t="str">
        <f t="shared" si="190"/>
        <v/>
      </c>
      <c r="F2892" s="33" t="str">
        <f t="shared" si="189"/>
        <v/>
      </c>
      <c r="G2892" s="43"/>
      <c r="H2892" s="55" t="s">
        <v>244</v>
      </c>
      <c r="I2892" s="35" t="s">
        <v>245</v>
      </c>
      <c r="J2892" s="114" t="s">
        <v>159</v>
      </c>
      <c r="K2892" s="43"/>
      <c r="L2892" s="43"/>
      <c r="M2892" s="140"/>
      <c r="O2892" s="113"/>
    </row>
    <row r="2893" spans="1:53" x14ac:dyDescent="0.25">
      <c r="A2893" s="29" t="s">
        <v>4690</v>
      </c>
      <c r="B2893" s="28" t="s">
        <v>4691</v>
      </c>
      <c r="C2893" s="1">
        <v>17586</v>
      </c>
      <c r="D2893" s="48" t="s">
        <v>172</v>
      </c>
      <c r="E2893" s="43">
        <f t="shared" si="190"/>
        <v>16414</v>
      </c>
      <c r="F2893" s="33">
        <f t="shared" si="189"/>
        <v>11724</v>
      </c>
      <c r="G2893" s="43"/>
      <c r="H2893" s="33">
        <v>14538</v>
      </c>
      <c r="I2893" s="35">
        <v>5.0999999999999996</v>
      </c>
      <c r="J2893" s="33">
        <v>17586</v>
      </c>
      <c r="K2893" s="43">
        <f t="shared" ref="K2893:K2900" si="191">H2893/1.24</f>
        <v>11724</v>
      </c>
      <c r="L2893" s="43"/>
      <c r="M2893" s="140"/>
      <c r="O2893" s="113"/>
    </row>
    <row r="2894" spans="1:53" x14ac:dyDescent="0.25">
      <c r="A2894" s="29" t="s">
        <v>4692</v>
      </c>
      <c r="B2894" s="28" t="s">
        <v>4693</v>
      </c>
      <c r="C2894" s="1">
        <v>28741</v>
      </c>
      <c r="D2894" s="48" t="s">
        <v>743</v>
      </c>
      <c r="E2894" s="43">
        <f t="shared" si="190"/>
        <v>26825</v>
      </c>
      <c r="F2894" s="33">
        <f t="shared" si="189"/>
        <v>19161</v>
      </c>
      <c r="G2894" s="43"/>
      <c r="H2894" s="33">
        <v>23760</v>
      </c>
      <c r="I2894" s="35">
        <v>11.9</v>
      </c>
      <c r="J2894" s="33">
        <v>28742</v>
      </c>
      <c r="K2894" s="43">
        <f t="shared" si="191"/>
        <v>19161</v>
      </c>
      <c r="L2894" s="43"/>
      <c r="M2894" s="140"/>
      <c r="O2894" s="113"/>
    </row>
    <row r="2895" spans="1:53" x14ac:dyDescent="0.25">
      <c r="A2895" s="29" t="s">
        <v>4694</v>
      </c>
      <c r="B2895" s="28" t="s">
        <v>4695</v>
      </c>
      <c r="C2895" s="1">
        <v>32779</v>
      </c>
      <c r="D2895" s="48" t="s">
        <v>743</v>
      </c>
      <c r="E2895" s="43">
        <f t="shared" si="190"/>
        <v>30594</v>
      </c>
      <c r="F2895" s="33">
        <f t="shared" si="189"/>
        <v>21853</v>
      </c>
      <c r="G2895" s="43"/>
      <c r="H2895" s="33">
        <v>27098</v>
      </c>
      <c r="I2895" s="35">
        <v>13.6</v>
      </c>
      <c r="J2895" s="33">
        <v>32780</v>
      </c>
      <c r="K2895" s="43">
        <f t="shared" si="191"/>
        <v>21853</v>
      </c>
      <c r="L2895" s="43"/>
      <c r="M2895" s="140"/>
      <c r="O2895" s="113"/>
    </row>
    <row r="2896" spans="1:53" x14ac:dyDescent="0.25">
      <c r="A2896" s="29" t="s">
        <v>4696</v>
      </c>
      <c r="B2896" s="28" t="s">
        <v>4697</v>
      </c>
      <c r="C2896" s="1">
        <v>62054</v>
      </c>
      <c r="D2896" s="48" t="s">
        <v>743</v>
      </c>
      <c r="E2896" s="43">
        <f t="shared" si="190"/>
        <v>57917</v>
      </c>
      <c r="F2896" s="33">
        <f t="shared" si="189"/>
        <v>41369</v>
      </c>
      <c r="G2896" s="43"/>
      <c r="H2896" s="33">
        <v>51298</v>
      </c>
      <c r="I2896" s="35">
        <v>17</v>
      </c>
      <c r="J2896" s="33">
        <v>62054</v>
      </c>
      <c r="K2896" s="43">
        <f t="shared" si="191"/>
        <v>41369</v>
      </c>
      <c r="L2896" s="43"/>
      <c r="M2896" s="140"/>
      <c r="O2896" s="113"/>
    </row>
    <row r="2897" spans="1:53" x14ac:dyDescent="0.25">
      <c r="A2897" s="29" t="s">
        <v>4698</v>
      </c>
      <c r="B2897" s="28" t="s">
        <v>4699</v>
      </c>
      <c r="C2897" s="1">
        <v>74468</v>
      </c>
      <c r="D2897" s="48" t="s">
        <v>743</v>
      </c>
      <c r="E2897" s="43">
        <f t="shared" si="190"/>
        <v>69504</v>
      </c>
      <c r="F2897" s="33">
        <f t="shared" si="189"/>
        <v>49646</v>
      </c>
      <c r="G2897" s="43"/>
      <c r="H2897" s="33">
        <v>61561</v>
      </c>
      <c r="I2897" s="35">
        <v>21</v>
      </c>
      <c r="J2897" s="33">
        <v>74469</v>
      </c>
      <c r="K2897" s="43">
        <f t="shared" si="191"/>
        <v>49646</v>
      </c>
      <c r="L2897" s="43"/>
      <c r="M2897" s="140"/>
      <c r="O2897" s="113"/>
    </row>
    <row r="2898" spans="1:53" x14ac:dyDescent="0.25">
      <c r="A2898" s="29" t="s">
        <v>4700</v>
      </c>
      <c r="B2898" s="28" t="s">
        <v>4701</v>
      </c>
      <c r="C2898" s="1">
        <v>93075</v>
      </c>
      <c r="D2898" s="48" t="s">
        <v>743</v>
      </c>
      <c r="E2898" s="43">
        <f t="shared" si="190"/>
        <v>86870</v>
      </c>
      <c r="F2898" s="33">
        <f t="shared" si="189"/>
        <v>62050</v>
      </c>
      <c r="G2898" s="43"/>
      <c r="H2898" s="33">
        <v>76942</v>
      </c>
      <c r="I2898" s="35">
        <v>25.5</v>
      </c>
      <c r="J2898" s="33">
        <v>93075</v>
      </c>
      <c r="K2898" s="43">
        <f t="shared" si="191"/>
        <v>62050</v>
      </c>
      <c r="L2898" s="43"/>
      <c r="M2898" s="140"/>
      <c r="O2898" s="113"/>
    </row>
    <row r="2899" spans="1:53" x14ac:dyDescent="0.25">
      <c r="A2899" s="29" t="s">
        <v>4702</v>
      </c>
      <c r="B2899" s="28" t="s">
        <v>4703</v>
      </c>
      <c r="C2899" s="1">
        <v>95862</v>
      </c>
      <c r="D2899" s="48" t="s">
        <v>743</v>
      </c>
      <c r="E2899" s="43">
        <f t="shared" si="190"/>
        <v>89471</v>
      </c>
      <c r="F2899" s="33">
        <f t="shared" si="189"/>
        <v>63908</v>
      </c>
      <c r="G2899" s="43"/>
      <c r="H2899" s="33">
        <v>79246</v>
      </c>
      <c r="I2899" s="35">
        <v>34</v>
      </c>
      <c r="J2899" s="33">
        <v>95862</v>
      </c>
      <c r="K2899" s="43">
        <f t="shared" si="191"/>
        <v>63908</v>
      </c>
      <c r="L2899" s="43"/>
      <c r="M2899" s="140"/>
      <c r="O2899" s="113"/>
    </row>
    <row r="2900" spans="1:53" x14ac:dyDescent="0.25">
      <c r="A2900" s="29" t="s">
        <v>4704</v>
      </c>
      <c r="B2900" s="28" t="s">
        <v>4705</v>
      </c>
      <c r="C2900" s="1">
        <v>157509</v>
      </c>
      <c r="D2900" s="48" t="s">
        <v>743</v>
      </c>
      <c r="E2900" s="43">
        <f t="shared" si="190"/>
        <v>147008</v>
      </c>
      <c r="F2900" s="33">
        <f t="shared" si="189"/>
        <v>105006</v>
      </c>
      <c r="G2900" s="43"/>
      <c r="H2900" s="33">
        <v>130208</v>
      </c>
      <c r="I2900" s="35">
        <v>51</v>
      </c>
      <c r="J2900" s="33">
        <v>157510</v>
      </c>
      <c r="K2900" s="43">
        <f t="shared" si="191"/>
        <v>105006</v>
      </c>
      <c r="L2900" s="43"/>
      <c r="M2900" s="140"/>
      <c r="O2900" s="113"/>
    </row>
    <row r="2901" spans="1:53" x14ac:dyDescent="0.25">
      <c r="B2901" s="106"/>
      <c r="E2901" s="43" t="str">
        <f t="shared" si="190"/>
        <v/>
      </c>
      <c r="F2901" s="33" t="str">
        <f t="shared" si="189"/>
        <v/>
      </c>
      <c r="G2901" s="43"/>
      <c r="H2901" s="29"/>
      <c r="J2901" s="114" t="s">
        <v>159</v>
      </c>
      <c r="K2901" s="43"/>
      <c r="L2901" s="43"/>
      <c r="M2901" s="140"/>
      <c r="O2901" s="113"/>
      <c r="Q2901" s="42"/>
      <c r="R2901" s="42"/>
      <c r="S2901" s="42"/>
      <c r="T2901" s="42"/>
      <c r="U2901" s="42"/>
      <c r="V2901" s="42"/>
      <c r="W2901" s="42"/>
      <c r="X2901" s="42"/>
      <c r="Y2901" s="42"/>
      <c r="Z2901" s="42"/>
      <c r="AA2901" s="42"/>
      <c r="AB2901" s="42"/>
      <c r="AC2901" s="42"/>
      <c r="AD2901" s="42"/>
      <c r="AE2901" s="42"/>
      <c r="AF2901" s="42"/>
      <c r="AG2901" s="42"/>
      <c r="AH2901" s="42"/>
      <c r="AI2901" s="42"/>
      <c r="AJ2901" s="42"/>
      <c r="AK2901" s="42"/>
      <c r="AL2901" s="42"/>
      <c r="AM2901" s="42"/>
      <c r="AN2901" s="42"/>
      <c r="AO2901" s="42"/>
      <c r="AP2901" s="42"/>
      <c r="AQ2901" s="42"/>
      <c r="AR2901" s="42"/>
      <c r="AS2901" s="42"/>
      <c r="AT2901" s="42"/>
      <c r="AU2901" s="42"/>
      <c r="AV2901" s="42"/>
      <c r="AW2901" s="42"/>
      <c r="AX2901" s="42"/>
      <c r="AY2901" s="42"/>
      <c r="AZ2901" s="42"/>
      <c r="BA2901" s="42"/>
    </row>
    <row r="2902" spans="1:53" s="42" customFormat="1" ht="14.25" customHeight="1" x14ac:dyDescent="0.25">
      <c r="A2902" s="23"/>
      <c r="B2902" s="73" t="s">
        <v>4689</v>
      </c>
      <c r="C2902" s="115"/>
      <c r="D2902" s="31"/>
      <c r="E2902" s="43" t="str">
        <f t="shared" si="190"/>
        <v/>
      </c>
      <c r="F2902" s="33" t="str">
        <f t="shared" si="189"/>
        <v/>
      </c>
      <c r="G2902" s="43"/>
      <c r="H2902" s="29"/>
      <c r="I2902" s="41"/>
      <c r="J2902" s="40" t="s">
        <v>159</v>
      </c>
      <c r="K2902" s="43"/>
      <c r="L2902" s="43"/>
      <c r="M2902" s="140"/>
      <c r="N2902" s="113"/>
      <c r="O2902" s="113"/>
      <c r="Q2902" s="24"/>
      <c r="R2902" s="24"/>
      <c r="S2902" s="24"/>
      <c r="T2902" s="24"/>
      <c r="U2902" s="24"/>
      <c r="V2902" s="24"/>
      <c r="W2902" s="24"/>
      <c r="X2902" s="24"/>
      <c r="Y2902" s="24"/>
      <c r="Z2902" s="24"/>
      <c r="AA2902" s="24"/>
      <c r="AB2902" s="24"/>
      <c r="AC2902" s="24"/>
      <c r="AD2902" s="24"/>
      <c r="AE2902" s="24"/>
      <c r="AF2902" s="24"/>
      <c r="AG2902" s="24"/>
      <c r="AH2902" s="24"/>
      <c r="AI2902" s="24"/>
      <c r="AJ2902" s="24"/>
      <c r="AK2902" s="24"/>
      <c r="AL2902" s="24"/>
      <c r="AM2902" s="24"/>
      <c r="AN2902" s="24"/>
      <c r="AO2902" s="24"/>
      <c r="AP2902" s="24"/>
      <c r="AQ2902" s="24"/>
      <c r="AR2902" s="24"/>
      <c r="AS2902" s="24"/>
      <c r="AT2902" s="24"/>
      <c r="AU2902" s="24"/>
      <c r="AV2902" s="24"/>
      <c r="AW2902" s="24"/>
      <c r="AX2902" s="24"/>
      <c r="AY2902" s="24"/>
      <c r="AZ2902" s="24"/>
      <c r="BA2902" s="24"/>
    </row>
    <row r="2903" spans="1:53" ht="15.75" customHeight="1" x14ac:dyDescent="0.25">
      <c r="B2903" s="107" t="s">
        <v>4706</v>
      </c>
      <c r="D2903" s="31"/>
      <c r="E2903" s="43" t="str">
        <f t="shared" si="190"/>
        <v/>
      </c>
      <c r="F2903" s="33" t="str">
        <f t="shared" si="189"/>
        <v/>
      </c>
      <c r="G2903" s="43"/>
      <c r="H2903" s="55" t="s">
        <v>241</v>
      </c>
      <c r="I2903" s="35" t="s">
        <v>242</v>
      </c>
      <c r="J2903" s="114" t="s">
        <v>159</v>
      </c>
      <c r="K2903" s="43"/>
      <c r="L2903" s="43"/>
      <c r="M2903" s="140"/>
      <c r="O2903" s="113"/>
    </row>
    <row r="2904" spans="1:53" x14ac:dyDescent="0.25">
      <c r="A2904" s="23" t="s">
        <v>73</v>
      </c>
      <c r="B2904" s="75"/>
      <c r="D2904" s="31" t="s">
        <v>243</v>
      </c>
      <c r="E2904" s="43" t="str">
        <f t="shared" si="190"/>
        <v/>
      </c>
      <c r="F2904" s="33" t="str">
        <f t="shared" si="189"/>
        <v/>
      </c>
      <c r="G2904" s="43"/>
      <c r="H2904" s="55" t="s">
        <v>244</v>
      </c>
      <c r="I2904" s="35" t="s">
        <v>245</v>
      </c>
      <c r="J2904" s="114" t="s">
        <v>159</v>
      </c>
      <c r="K2904" s="43"/>
      <c r="L2904" s="43"/>
      <c r="M2904" s="140"/>
      <c r="O2904" s="113"/>
    </row>
    <row r="2905" spans="1:53" x14ac:dyDescent="0.25">
      <c r="A2905" s="29" t="s">
        <v>4707</v>
      </c>
      <c r="B2905" s="28" t="s">
        <v>4708</v>
      </c>
      <c r="C2905" s="1">
        <v>641</v>
      </c>
      <c r="D2905" s="48" t="s">
        <v>172</v>
      </c>
      <c r="E2905" s="43">
        <f t="shared" si="190"/>
        <v>598</v>
      </c>
      <c r="F2905" s="33">
        <f t="shared" si="189"/>
        <v>427</v>
      </c>
      <c r="G2905" s="43"/>
      <c r="H2905" s="33">
        <v>530</v>
      </c>
      <c r="I2905" s="35">
        <v>0.24</v>
      </c>
      <c r="J2905" s="33">
        <v>641</v>
      </c>
      <c r="K2905" s="43">
        <f t="shared" ref="K2905:K2935" si="192">H2905/1.24</f>
        <v>427</v>
      </c>
      <c r="L2905" s="43"/>
      <c r="M2905" s="140"/>
      <c r="O2905" s="113"/>
    </row>
    <row r="2906" spans="1:53" x14ac:dyDescent="0.25">
      <c r="A2906" s="29" t="s">
        <v>4709</v>
      </c>
      <c r="B2906" s="28" t="s">
        <v>4710</v>
      </c>
      <c r="C2906" s="1">
        <v>1005</v>
      </c>
      <c r="D2906" s="48" t="s">
        <v>172</v>
      </c>
      <c r="E2906" s="43">
        <f t="shared" si="190"/>
        <v>938</v>
      </c>
      <c r="F2906" s="33">
        <f t="shared" si="189"/>
        <v>670</v>
      </c>
      <c r="G2906" s="43"/>
      <c r="H2906" s="33">
        <v>831</v>
      </c>
      <c r="I2906" s="35">
        <v>0.42699999999999999</v>
      </c>
      <c r="J2906" s="33">
        <v>1005</v>
      </c>
      <c r="K2906" s="43">
        <f t="shared" si="192"/>
        <v>670</v>
      </c>
      <c r="L2906" s="43"/>
      <c r="M2906" s="140"/>
      <c r="O2906" s="113"/>
    </row>
    <row r="2907" spans="1:53" x14ac:dyDescent="0.25">
      <c r="A2907" s="29" t="s">
        <v>4711</v>
      </c>
      <c r="B2907" s="28" t="s">
        <v>4712</v>
      </c>
      <c r="C2907" s="1">
        <v>1350</v>
      </c>
      <c r="D2907" s="48" t="s">
        <v>172</v>
      </c>
      <c r="E2907" s="43">
        <f t="shared" si="190"/>
        <v>1260</v>
      </c>
      <c r="F2907" s="33">
        <f t="shared" si="189"/>
        <v>900</v>
      </c>
      <c r="G2907" s="43"/>
      <c r="H2907" s="33">
        <v>1116</v>
      </c>
      <c r="I2907" s="35">
        <v>0.66800000000000004</v>
      </c>
      <c r="J2907" s="33">
        <v>1350</v>
      </c>
      <c r="K2907" s="43">
        <f t="shared" si="192"/>
        <v>900</v>
      </c>
      <c r="L2907" s="43"/>
      <c r="M2907" s="140"/>
      <c r="O2907" s="113"/>
    </row>
    <row r="2908" spans="1:53" x14ac:dyDescent="0.25">
      <c r="A2908" s="29" t="s">
        <v>4713</v>
      </c>
      <c r="B2908" s="28" t="s">
        <v>4714</v>
      </c>
      <c r="C2908" s="1">
        <v>2025</v>
      </c>
      <c r="D2908" s="48" t="s">
        <v>172</v>
      </c>
      <c r="E2908" s="43">
        <f t="shared" si="190"/>
        <v>1890</v>
      </c>
      <c r="F2908" s="33">
        <f t="shared" si="189"/>
        <v>1350</v>
      </c>
      <c r="G2908" s="43"/>
      <c r="H2908" s="33">
        <v>1674</v>
      </c>
      <c r="I2908" s="35">
        <v>0.96099999999999997</v>
      </c>
      <c r="J2908" s="33">
        <v>2025</v>
      </c>
      <c r="K2908" s="43">
        <f t="shared" si="192"/>
        <v>1350</v>
      </c>
      <c r="L2908" s="43"/>
      <c r="M2908" s="140"/>
      <c r="O2908" s="113"/>
    </row>
    <row r="2909" spans="1:53" x14ac:dyDescent="0.25">
      <c r="A2909" s="29" t="s">
        <v>4715</v>
      </c>
      <c r="B2909" s="28" t="s">
        <v>4716</v>
      </c>
      <c r="C2909" s="1">
        <v>3514</v>
      </c>
      <c r="D2909" s="48" t="s">
        <v>172</v>
      </c>
      <c r="E2909" s="43">
        <f t="shared" si="190"/>
        <v>3280</v>
      </c>
      <c r="F2909" s="33">
        <f t="shared" si="189"/>
        <v>2343</v>
      </c>
      <c r="G2909" s="43"/>
      <c r="H2909" s="33">
        <v>2905</v>
      </c>
      <c r="I2909" s="35">
        <v>1.71</v>
      </c>
      <c r="J2909" s="33">
        <v>3514</v>
      </c>
      <c r="K2909" s="43">
        <f t="shared" si="192"/>
        <v>2343</v>
      </c>
      <c r="L2909" s="43"/>
      <c r="M2909" s="140"/>
      <c r="O2909" s="113"/>
    </row>
    <row r="2910" spans="1:53" x14ac:dyDescent="0.25">
      <c r="A2910" s="29" t="s">
        <v>4717</v>
      </c>
      <c r="B2910" s="28" t="s">
        <v>4718</v>
      </c>
      <c r="C2910" s="1">
        <v>6127</v>
      </c>
      <c r="D2910" s="48" t="s">
        <v>172</v>
      </c>
      <c r="E2910" s="43">
        <f t="shared" si="190"/>
        <v>5719</v>
      </c>
      <c r="F2910" s="33">
        <f t="shared" si="189"/>
        <v>4085</v>
      </c>
      <c r="G2910" s="43"/>
      <c r="H2910" s="33">
        <v>5065</v>
      </c>
      <c r="I2910" s="35">
        <v>1.71</v>
      </c>
      <c r="J2910" s="33">
        <v>6127</v>
      </c>
      <c r="K2910" s="43">
        <f t="shared" si="192"/>
        <v>4085</v>
      </c>
      <c r="L2910" s="43"/>
      <c r="M2910" s="140"/>
      <c r="O2910" s="113"/>
    </row>
    <row r="2911" spans="1:53" x14ac:dyDescent="0.25">
      <c r="A2911" s="29" t="s">
        <v>4719</v>
      </c>
      <c r="B2911" s="28" t="s">
        <v>4720</v>
      </c>
      <c r="C2911" s="1">
        <v>9656</v>
      </c>
      <c r="D2911" s="48" t="s">
        <v>172</v>
      </c>
      <c r="E2911" s="43">
        <f t="shared" si="190"/>
        <v>9013</v>
      </c>
      <c r="F2911" s="33">
        <f t="shared" si="189"/>
        <v>6438</v>
      </c>
      <c r="G2911" s="43"/>
      <c r="H2911" s="33">
        <v>7983</v>
      </c>
      <c r="I2911" s="35">
        <v>2.67</v>
      </c>
      <c r="J2911" s="33">
        <v>9657</v>
      </c>
      <c r="K2911" s="43">
        <f t="shared" si="192"/>
        <v>6438</v>
      </c>
      <c r="L2911" s="43"/>
      <c r="M2911" s="140"/>
      <c r="O2911" s="113"/>
    </row>
    <row r="2912" spans="1:53" x14ac:dyDescent="0.25">
      <c r="A2912" s="29" t="s">
        <v>4721</v>
      </c>
      <c r="B2912" s="28" t="s">
        <v>4722</v>
      </c>
      <c r="C2912" s="1">
        <v>8716</v>
      </c>
      <c r="D2912" s="48" t="s">
        <v>172</v>
      </c>
      <c r="E2912" s="43">
        <f t="shared" si="190"/>
        <v>8135</v>
      </c>
      <c r="F2912" s="33">
        <f t="shared" si="189"/>
        <v>5811</v>
      </c>
      <c r="G2912" s="43"/>
      <c r="H2912" s="33">
        <v>7206</v>
      </c>
      <c r="I2912" s="35">
        <v>3.23</v>
      </c>
      <c r="J2912" s="33">
        <v>8717</v>
      </c>
      <c r="K2912" s="43">
        <f t="shared" si="192"/>
        <v>5811</v>
      </c>
      <c r="L2912" s="43"/>
      <c r="M2912" s="140"/>
      <c r="O2912" s="113"/>
    </row>
    <row r="2913" spans="1:15" x14ac:dyDescent="0.25">
      <c r="A2913" s="29" t="s">
        <v>4723</v>
      </c>
      <c r="B2913" s="28" t="s">
        <v>4724</v>
      </c>
      <c r="C2913" s="1">
        <v>8778</v>
      </c>
      <c r="D2913" s="48" t="s">
        <v>172</v>
      </c>
      <c r="E2913" s="43">
        <f t="shared" si="190"/>
        <v>8193</v>
      </c>
      <c r="F2913" s="33">
        <f t="shared" si="189"/>
        <v>5852</v>
      </c>
      <c r="G2913" s="43"/>
      <c r="H2913" s="33">
        <v>7257</v>
      </c>
      <c r="I2913" s="35">
        <v>4.17</v>
      </c>
      <c r="J2913" s="33">
        <v>8779</v>
      </c>
      <c r="K2913" s="43">
        <f t="shared" si="192"/>
        <v>5852</v>
      </c>
      <c r="L2913" s="43"/>
      <c r="M2913" s="140"/>
      <c r="O2913" s="113"/>
    </row>
    <row r="2914" spans="1:15" x14ac:dyDescent="0.25">
      <c r="A2914" s="29" t="s">
        <v>4725</v>
      </c>
      <c r="B2914" s="28" t="s">
        <v>4726</v>
      </c>
      <c r="C2914" s="1">
        <v>14588</v>
      </c>
      <c r="D2914" s="48" t="s">
        <v>172</v>
      </c>
      <c r="E2914" s="43">
        <f t="shared" si="190"/>
        <v>13616</v>
      </c>
      <c r="F2914" s="33">
        <f t="shared" si="189"/>
        <v>9726</v>
      </c>
      <c r="G2914" s="43"/>
      <c r="H2914" s="33">
        <v>12060</v>
      </c>
      <c r="I2914" s="35">
        <v>6.84</v>
      </c>
      <c r="J2914" s="33">
        <v>14589</v>
      </c>
      <c r="K2914" s="43">
        <f t="shared" si="192"/>
        <v>9726</v>
      </c>
      <c r="L2914" s="43"/>
      <c r="M2914" s="140"/>
      <c r="O2914" s="113"/>
    </row>
    <row r="2915" spans="1:15" x14ac:dyDescent="0.25">
      <c r="A2915" s="29" t="s">
        <v>4727</v>
      </c>
      <c r="B2915" s="28" t="s">
        <v>4728</v>
      </c>
      <c r="C2915" s="1">
        <v>14386</v>
      </c>
      <c r="D2915" s="48" t="s">
        <v>172</v>
      </c>
      <c r="E2915" s="43">
        <f t="shared" si="190"/>
        <v>13427</v>
      </c>
      <c r="F2915" s="33">
        <f t="shared" si="189"/>
        <v>9591</v>
      </c>
      <c r="G2915" s="43"/>
      <c r="H2915" s="33">
        <v>11893</v>
      </c>
      <c r="I2915" s="35">
        <v>7.25</v>
      </c>
      <c r="J2915" s="33">
        <v>14387</v>
      </c>
      <c r="K2915" s="43">
        <f t="shared" si="192"/>
        <v>9591</v>
      </c>
      <c r="L2915" s="43"/>
      <c r="M2915" s="140"/>
      <c r="O2915" s="113"/>
    </row>
    <row r="2916" spans="1:15" x14ac:dyDescent="0.25">
      <c r="A2916" s="29" t="s">
        <v>4729</v>
      </c>
      <c r="B2916" s="28" t="s">
        <v>4730</v>
      </c>
      <c r="C2916" s="1">
        <v>12156</v>
      </c>
      <c r="D2916" s="48" t="s">
        <v>172</v>
      </c>
      <c r="E2916" s="43">
        <f t="shared" si="190"/>
        <v>11346</v>
      </c>
      <c r="F2916" s="33">
        <f t="shared" si="189"/>
        <v>8104</v>
      </c>
      <c r="G2916" s="43"/>
      <c r="H2916" s="33">
        <v>10049</v>
      </c>
      <c r="I2916" s="35">
        <v>6.01</v>
      </c>
      <c r="J2916" s="33">
        <v>12156</v>
      </c>
      <c r="K2916" s="43">
        <f t="shared" si="192"/>
        <v>8104</v>
      </c>
      <c r="L2916" s="43"/>
      <c r="M2916" s="140"/>
      <c r="O2916" s="113"/>
    </row>
    <row r="2917" spans="1:15" x14ac:dyDescent="0.25">
      <c r="A2917" s="29" t="s">
        <v>4731</v>
      </c>
      <c r="B2917" s="28" t="s">
        <v>4732</v>
      </c>
      <c r="C2917" s="1">
        <v>16206</v>
      </c>
      <c r="D2917" s="48" t="s">
        <v>172</v>
      </c>
      <c r="E2917" s="43">
        <f t="shared" si="190"/>
        <v>15126</v>
      </c>
      <c r="F2917" s="33">
        <f t="shared" si="189"/>
        <v>10804</v>
      </c>
      <c r="G2917" s="43"/>
      <c r="H2917" s="33">
        <v>13397</v>
      </c>
      <c r="I2917" s="35">
        <v>8.18</v>
      </c>
      <c r="J2917" s="33">
        <v>16206</v>
      </c>
      <c r="K2917" s="43">
        <f t="shared" si="192"/>
        <v>10804</v>
      </c>
      <c r="L2917" s="43"/>
      <c r="M2917" s="140"/>
      <c r="O2917" s="113"/>
    </row>
    <row r="2918" spans="1:15" x14ac:dyDescent="0.25">
      <c r="A2918" s="29" t="s">
        <v>4733</v>
      </c>
      <c r="B2918" s="28" t="s">
        <v>4734</v>
      </c>
      <c r="C2918" s="1">
        <v>25375</v>
      </c>
      <c r="D2918" s="48" t="s">
        <v>172</v>
      </c>
      <c r="E2918" s="43">
        <f t="shared" si="190"/>
        <v>23684</v>
      </c>
      <c r="F2918" s="33">
        <f t="shared" si="189"/>
        <v>16917</v>
      </c>
      <c r="G2918" s="43"/>
      <c r="H2918" s="33">
        <v>20977</v>
      </c>
      <c r="I2918" s="35">
        <v>10.68</v>
      </c>
      <c r="J2918" s="33">
        <v>25375</v>
      </c>
      <c r="K2918" s="43">
        <f t="shared" si="192"/>
        <v>16917</v>
      </c>
      <c r="L2918" s="43"/>
      <c r="M2918" s="140"/>
      <c r="O2918" s="113"/>
    </row>
    <row r="2919" spans="1:15" x14ac:dyDescent="0.25">
      <c r="A2919" s="29" t="s">
        <v>4735</v>
      </c>
      <c r="B2919" s="28" t="s">
        <v>4736</v>
      </c>
      <c r="C2919" s="1">
        <v>33084</v>
      </c>
      <c r="D2919" s="48" t="s">
        <v>172</v>
      </c>
      <c r="E2919" s="43">
        <f t="shared" si="190"/>
        <v>30878</v>
      </c>
      <c r="F2919" s="33">
        <f t="shared" si="189"/>
        <v>22056</v>
      </c>
      <c r="G2919" s="43"/>
      <c r="H2919" s="33">
        <v>27350</v>
      </c>
      <c r="I2919" s="35">
        <v>16.690000000000001</v>
      </c>
      <c r="J2919" s="33">
        <v>33085</v>
      </c>
      <c r="K2919" s="43">
        <f t="shared" si="192"/>
        <v>22056</v>
      </c>
      <c r="L2919" s="43"/>
      <c r="M2919" s="140"/>
      <c r="O2919" s="113"/>
    </row>
    <row r="2920" spans="1:15" x14ac:dyDescent="0.25">
      <c r="A2920" s="29" t="s">
        <v>4737</v>
      </c>
      <c r="B2920" s="28" t="s">
        <v>4738</v>
      </c>
      <c r="C2920" s="1">
        <v>55611</v>
      </c>
      <c r="D2920" s="48" t="s">
        <v>172</v>
      </c>
      <c r="E2920" s="43">
        <f t="shared" si="190"/>
        <v>51904</v>
      </c>
      <c r="F2920" s="33">
        <f t="shared" si="189"/>
        <v>37074</v>
      </c>
      <c r="G2920" s="43"/>
      <c r="H2920" s="33">
        <v>45972</v>
      </c>
      <c r="I2920" s="35">
        <v>24.03</v>
      </c>
      <c r="J2920" s="33">
        <v>55611</v>
      </c>
      <c r="K2920" s="43">
        <f t="shared" si="192"/>
        <v>37074</v>
      </c>
      <c r="L2920" s="43"/>
      <c r="M2920" s="140"/>
      <c r="O2920" s="113"/>
    </row>
    <row r="2921" spans="1:15" x14ac:dyDescent="0.25">
      <c r="A2921" s="29" t="s">
        <v>4739</v>
      </c>
      <c r="B2921" s="28" t="s">
        <v>4740</v>
      </c>
      <c r="C2921" s="1">
        <v>60349</v>
      </c>
      <c r="D2921" s="48" t="s">
        <v>172</v>
      </c>
      <c r="E2921" s="43">
        <f t="shared" si="190"/>
        <v>56326</v>
      </c>
      <c r="F2921" s="33">
        <f t="shared" si="189"/>
        <v>40233</v>
      </c>
      <c r="G2921" s="43"/>
      <c r="H2921" s="33">
        <v>49889</v>
      </c>
      <c r="I2921" s="35">
        <v>28.21</v>
      </c>
      <c r="J2921" s="33">
        <v>60350</v>
      </c>
      <c r="K2921" s="43">
        <f t="shared" si="192"/>
        <v>40233</v>
      </c>
      <c r="L2921" s="43"/>
      <c r="M2921" s="140"/>
      <c r="O2921" s="113"/>
    </row>
    <row r="2922" spans="1:15" x14ac:dyDescent="0.25">
      <c r="A2922" s="29" t="s">
        <v>4741</v>
      </c>
      <c r="B2922" s="28" t="s">
        <v>4742</v>
      </c>
      <c r="C2922" s="1">
        <v>97500</v>
      </c>
      <c r="D2922" s="48" t="s">
        <v>172</v>
      </c>
      <c r="E2922" s="43">
        <f t="shared" si="190"/>
        <v>91000</v>
      </c>
      <c r="F2922" s="33">
        <f t="shared" si="189"/>
        <v>65000</v>
      </c>
      <c r="G2922" s="43"/>
      <c r="H2922" s="33">
        <v>80600</v>
      </c>
      <c r="I2922" s="35">
        <v>32.71</v>
      </c>
      <c r="J2922" s="33">
        <v>97500</v>
      </c>
      <c r="K2922" s="43">
        <f t="shared" si="192"/>
        <v>65000</v>
      </c>
      <c r="L2922" s="43"/>
      <c r="M2922" s="140"/>
      <c r="O2922" s="113"/>
    </row>
    <row r="2923" spans="1:15" x14ac:dyDescent="0.25">
      <c r="A2923" s="29" t="s">
        <v>4743</v>
      </c>
      <c r="B2923" s="28" t="s">
        <v>4744</v>
      </c>
      <c r="C2923" s="1">
        <v>50656</v>
      </c>
      <c r="D2923" s="48" t="s">
        <v>172</v>
      </c>
      <c r="E2923" s="43">
        <f t="shared" si="190"/>
        <v>47279</v>
      </c>
      <c r="F2923" s="33">
        <f t="shared" si="189"/>
        <v>33771</v>
      </c>
      <c r="G2923" s="43"/>
      <c r="H2923" s="33">
        <v>41876</v>
      </c>
      <c r="I2923" s="35">
        <v>37.549999999999997</v>
      </c>
      <c r="J2923" s="33">
        <v>50656</v>
      </c>
      <c r="K2923" s="43">
        <f t="shared" si="192"/>
        <v>33771</v>
      </c>
      <c r="L2923" s="43"/>
      <c r="M2923" s="140"/>
      <c r="O2923" s="113"/>
    </row>
    <row r="2924" spans="1:15" x14ac:dyDescent="0.25">
      <c r="A2924" s="29" t="s">
        <v>4745</v>
      </c>
      <c r="B2924" s="28" t="s">
        <v>4746</v>
      </c>
      <c r="C2924" s="1">
        <v>109369</v>
      </c>
      <c r="D2924" s="48" t="s">
        <v>172</v>
      </c>
      <c r="E2924" s="43">
        <f t="shared" si="190"/>
        <v>102078</v>
      </c>
      <c r="F2924" s="33">
        <f t="shared" si="189"/>
        <v>72913</v>
      </c>
      <c r="G2924" s="43"/>
      <c r="H2924" s="33">
        <v>90412</v>
      </c>
      <c r="I2924" s="35">
        <v>42.71</v>
      </c>
      <c r="J2924" s="33">
        <v>109369</v>
      </c>
      <c r="K2924" s="43">
        <f t="shared" si="192"/>
        <v>72913</v>
      </c>
      <c r="L2924" s="43"/>
      <c r="M2924" s="140"/>
      <c r="O2924" s="113"/>
    </row>
    <row r="2925" spans="1:15" x14ac:dyDescent="0.25">
      <c r="A2925" s="29" t="s">
        <v>4747</v>
      </c>
      <c r="B2925" s="28" t="s">
        <v>4748</v>
      </c>
      <c r="C2925" s="1">
        <v>142161</v>
      </c>
      <c r="D2925" s="48" t="s">
        <v>172</v>
      </c>
      <c r="E2925" s="43">
        <f t="shared" si="190"/>
        <v>132684</v>
      </c>
      <c r="F2925" s="33">
        <f t="shared" si="189"/>
        <v>94774</v>
      </c>
      <c r="G2925" s="43"/>
      <c r="H2925" s="33">
        <v>117520</v>
      </c>
      <c r="I2925" s="35">
        <v>54.05</v>
      </c>
      <c r="J2925" s="33">
        <v>142161</v>
      </c>
      <c r="K2925" s="43">
        <f t="shared" si="192"/>
        <v>94774</v>
      </c>
      <c r="L2925" s="43"/>
      <c r="M2925" s="140"/>
      <c r="O2925" s="113"/>
    </row>
    <row r="2926" spans="1:15" x14ac:dyDescent="0.25">
      <c r="A2926" s="29" t="s">
        <v>4749</v>
      </c>
      <c r="B2926" s="28" t="s">
        <v>4750</v>
      </c>
      <c r="C2926" s="1">
        <v>151852</v>
      </c>
      <c r="D2926" s="48" t="s">
        <v>172</v>
      </c>
      <c r="E2926" s="43">
        <f t="shared" si="190"/>
        <v>141729</v>
      </c>
      <c r="F2926" s="33">
        <f t="shared" si="189"/>
        <v>101235</v>
      </c>
      <c r="G2926" s="43"/>
      <c r="H2926" s="33">
        <v>125531</v>
      </c>
      <c r="I2926" s="35">
        <v>66.73</v>
      </c>
      <c r="J2926" s="33">
        <v>151852</v>
      </c>
      <c r="K2926" s="43">
        <f t="shared" si="192"/>
        <v>101235</v>
      </c>
      <c r="L2926" s="43"/>
      <c r="M2926" s="140"/>
      <c r="O2926" s="113"/>
    </row>
    <row r="2927" spans="1:15" x14ac:dyDescent="0.25">
      <c r="A2927" s="29" t="s">
        <v>4751</v>
      </c>
      <c r="B2927" s="28" t="s">
        <v>4752</v>
      </c>
      <c r="C2927" s="1">
        <v>1827</v>
      </c>
      <c r="D2927" s="48" t="s">
        <v>172</v>
      </c>
      <c r="E2927" s="43">
        <f t="shared" si="190"/>
        <v>1707</v>
      </c>
      <c r="F2927" s="33">
        <f t="shared" si="189"/>
        <v>1219</v>
      </c>
      <c r="G2927" s="43"/>
      <c r="H2927" s="33">
        <v>1511</v>
      </c>
      <c r="I2927" s="35">
        <v>0.59599999999999997</v>
      </c>
      <c r="J2927" s="33">
        <v>1828</v>
      </c>
      <c r="K2927" s="43">
        <f t="shared" si="192"/>
        <v>1219</v>
      </c>
      <c r="L2927" s="43"/>
      <c r="M2927" s="140"/>
      <c r="O2927" s="113"/>
    </row>
    <row r="2928" spans="1:15" x14ac:dyDescent="0.25">
      <c r="A2928" s="29" t="s">
        <v>4753</v>
      </c>
      <c r="B2928" s="28" t="s">
        <v>4754</v>
      </c>
      <c r="C2928" s="1">
        <v>2234</v>
      </c>
      <c r="D2928" s="48" t="s">
        <v>172</v>
      </c>
      <c r="E2928" s="43">
        <f t="shared" si="190"/>
        <v>2086</v>
      </c>
      <c r="F2928" s="33">
        <f t="shared" si="189"/>
        <v>1490</v>
      </c>
      <c r="G2928" s="43"/>
      <c r="H2928" s="33">
        <v>1847</v>
      </c>
      <c r="I2928" s="35">
        <v>0</v>
      </c>
      <c r="J2928" s="33">
        <v>2234</v>
      </c>
      <c r="K2928" s="43">
        <f t="shared" si="192"/>
        <v>1490</v>
      </c>
      <c r="L2928" s="43"/>
      <c r="M2928" s="140"/>
      <c r="O2928" s="113"/>
    </row>
    <row r="2929" spans="1:15" x14ac:dyDescent="0.25">
      <c r="A2929" s="29" t="s">
        <v>4755</v>
      </c>
      <c r="B2929" s="28" t="s">
        <v>4756</v>
      </c>
      <c r="C2929" s="1">
        <v>2334</v>
      </c>
      <c r="D2929" s="48" t="s">
        <v>172</v>
      </c>
      <c r="E2929" s="43">
        <f t="shared" si="190"/>
        <v>2178</v>
      </c>
      <c r="F2929" s="33">
        <f t="shared" si="189"/>
        <v>1556</v>
      </c>
      <c r="G2929" s="43"/>
      <c r="H2929" s="33">
        <v>1930</v>
      </c>
      <c r="I2929" s="35">
        <v>1.44</v>
      </c>
      <c r="J2929" s="33">
        <v>2335</v>
      </c>
      <c r="K2929" s="43">
        <f t="shared" si="192"/>
        <v>1556</v>
      </c>
      <c r="L2929" s="43"/>
      <c r="M2929" s="140"/>
      <c r="O2929" s="113"/>
    </row>
    <row r="2930" spans="1:15" x14ac:dyDescent="0.25">
      <c r="A2930" s="29" t="s">
        <v>4757</v>
      </c>
      <c r="B2930" s="28" t="s">
        <v>4758</v>
      </c>
      <c r="C2930" s="1">
        <v>7714</v>
      </c>
      <c r="D2930" s="48" t="s">
        <v>172</v>
      </c>
      <c r="E2930" s="43">
        <f t="shared" si="190"/>
        <v>7200</v>
      </c>
      <c r="F2930" s="33">
        <f t="shared" si="189"/>
        <v>5143</v>
      </c>
      <c r="G2930" s="43"/>
      <c r="H2930" s="33">
        <v>6377</v>
      </c>
      <c r="I2930" s="35">
        <v>2.67</v>
      </c>
      <c r="J2930" s="33">
        <v>7714</v>
      </c>
      <c r="K2930" s="43">
        <f t="shared" si="192"/>
        <v>5143</v>
      </c>
      <c r="L2930" s="43"/>
      <c r="M2930" s="140"/>
      <c r="O2930" s="113"/>
    </row>
    <row r="2931" spans="1:15" x14ac:dyDescent="0.25">
      <c r="A2931" s="29" t="s">
        <v>4759</v>
      </c>
      <c r="B2931" s="28" t="s">
        <v>4760</v>
      </c>
      <c r="C2931" s="1">
        <v>8000</v>
      </c>
      <c r="D2931" s="48" t="s">
        <v>172</v>
      </c>
      <c r="E2931" s="43">
        <f t="shared" si="190"/>
        <v>7468</v>
      </c>
      <c r="F2931" s="33">
        <f t="shared" si="189"/>
        <v>5334</v>
      </c>
      <c r="G2931" s="43"/>
      <c r="H2931" s="33">
        <v>6614</v>
      </c>
      <c r="I2931" s="35">
        <v>3.56</v>
      </c>
      <c r="J2931" s="33">
        <v>8001</v>
      </c>
      <c r="K2931" s="43">
        <f t="shared" si="192"/>
        <v>5334</v>
      </c>
      <c r="L2931" s="43"/>
      <c r="M2931" s="140"/>
      <c r="O2931" s="113"/>
    </row>
    <row r="2932" spans="1:15" x14ac:dyDescent="0.25">
      <c r="A2932" s="29" t="s">
        <v>4761</v>
      </c>
      <c r="B2932" s="28" t="s">
        <v>4762</v>
      </c>
      <c r="C2932" s="1">
        <v>12188</v>
      </c>
      <c r="D2932" s="48" t="s">
        <v>172</v>
      </c>
      <c r="E2932" s="43">
        <f t="shared" si="190"/>
        <v>11376</v>
      </c>
      <c r="F2932" s="33">
        <f t="shared" si="189"/>
        <v>8126</v>
      </c>
      <c r="G2932" s="43"/>
      <c r="H2932" s="33">
        <v>10076</v>
      </c>
      <c r="I2932" s="35">
        <v>0</v>
      </c>
      <c r="J2932" s="33">
        <v>12189</v>
      </c>
      <c r="K2932" s="43">
        <f t="shared" si="192"/>
        <v>8126</v>
      </c>
      <c r="L2932" s="43"/>
      <c r="M2932" s="140"/>
      <c r="O2932" s="113"/>
    </row>
    <row r="2933" spans="1:15" x14ac:dyDescent="0.25">
      <c r="A2933" s="29" t="s">
        <v>4763</v>
      </c>
      <c r="B2933" s="28" t="s">
        <v>4764</v>
      </c>
      <c r="C2933" s="1">
        <v>15157</v>
      </c>
      <c r="D2933" s="48" t="s">
        <v>172</v>
      </c>
      <c r="E2933" s="43">
        <f t="shared" si="190"/>
        <v>14147</v>
      </c>
      <c r="F2933" s="33">
        <f t="shared" si="189"/>
        <v>10105</v>
      </c>
      <c r="G2933" s="43"/>
      <c r="H2933" s="33">
        <v>12530</v>
      </c>
      <c r="I2933" s="35">
        <v>5.77</v>
      </c>
      <c r="J2933" s="33">
        <v>15157</v>
      </c>
      <c r="K2933" s="43">
        <f t="shared" si="192"/>
        <v>10105</v>
      </c>
      <c r="L2933" s="43"/>
      <c r="M2933" s="140"/>
      <c r="O2933" s="113"/>
    </row>
    <row r="2934" spans="1:15" x14ac:dyDescent="0.25">
      <c r="A2934" s="29" t="s">
        <v>4765</v>
      </c>
      <c r="B2934" s="28" t="s">
        <v>4766</v>
      </c>
      <c r="C2934" s="1">
        <v>22157</v>
      </c>
      <c r="D2934" s="48" t="s">
        <v>172</v>
      </c>
      <c r="E2934" s="43">
        <f t="shared" si="190"/>
        <v>20681</v>
      </c>
      <c r="F2934" s="33">
        <f t="shared" si="189"/>
        <v>14772</v>
      </c>
      <c r="G2934" s="43"/>
      <c r="H2934" s="33">
        <v>18317</v>
      </c>
      <c r="I2934" s="35">
        <v>6.63</v>
      </c>
      <c r="J2934" s="33">
        <v>22158</v>
      </c>
      <c r="K2934" s="43">
        <f t="shared" si="192"/>
        <v>14772</v>
      </c>
      <c r="L2934" s="43"/>
      <c r="M2934" s="140"/>
      <c r="O2934" s="113"/>
    </row>
    <row r="2935" spans="1:15" x14ac:dyDescent="0.25">
      <c r="A2935" s="29" t="s">
        <v>4767</v>
      </c>
      <c r="B2935" s="28" t="s">
        <v>4768</v>
      </c>
      <c r="C2935" s="1">
        <v>22829</v>
      </c>
      <c r="D2935" s="48" t="s">
        <v>172</v>
      </c>
      <c r="E2935" s="43">
        <f t="shared" si="190"/>
        <v>21307</v>
      </c>
      <c r="F2935" s="33">
        <f t="shared" si="189"/>
        <v>15219</v>
      </c>
      <c r="G2935" s="43"/>
      <c r="H2935" s="33">
        <v>18872</v>
      </c>
      <c r="I2935" s="35">
        <v>7.54</v>
      </c>
      <c r="J2935" s="33">
        <v>22829</v>
      </c>
      <c r="K2935" s="43">
        <f t="shared" si="192"/>
        <v>15219</v>
      </c>
      <c r="L2935" s="43"/>
      <c r="M2935" s="140"/>
      <c r="O2935" s="113"/>
    </row>
    <row r="2936" spans="1:15" ht="15.75" thickBot="1" x14ac:dyDescent="0.3">
      <c r="B2936" s="48"/>
      <c r="E2936" s="43" t="str">
        <f t="shared" si="190"/>
        <v/>
      </c>
      <c r="F2936" s="33" t="str">
        <f t="shared" si="189"/>
        <v/>
      </c>
      <c r="G2936" s="43"/>
      <c r="H2936" s="56"/>
      <c r="J2936" s="33" t="s">
        <v>159</v>
      </c>
      <c r="K2936" s="43"/>
      <c r="L2936" s="43"/>
      <c r="M2936" s="140"/>
      <c r="O2936" s="113"/>
    </row>
    <row r="2937" spans="1:15" x14ac:dyDescent="0.25">
      <c r="B2937" s="50"/>
      <c r="E2937" s="43" t="str">
        <f t="shared" si="190"/>
        <v/>
      </c>
      <c r="F2937" s="33" t="str">
        <f t="shared" si="189"/>
        <v/>
      </c>
      <c r="G2937" s="43"/>
      <c r="H2937" s="29"/>
      <c r="J2937" s="114" t="s">
        <v>159</v>
      </c>
      <c r="K2937" s="43"/>
      <c r="L2937" s="43"/>
      <c r="M2937" s="140"/>
      <c r="O2937" s="113"/>
    </row>
    <row r="2938" spans="1:15" x14ac:dyDescent="0.25">
      <c r="B2938" s="37" t="s">
        <v>4769</v>
      </c>
      <c r="E2938" s="43" t="str">
        <f t="shared" si="190"/>
        <v/>
      </c>
      <c r="F2938" s="33" t="str">
        <f t="shared" si="189"/>
        <v/>
      </c>
      <c r="G2938" s="43"/>
      <c r="H2938" s="29"/>
      <c r="J2938" s="114" t="s">
        <v>159</v>
      </c>
      <c r="K2938" s="43"/>
      <c r="L2938" s="43"/>
      <c r="M2938" s="140"/>
      <c r="O2938" s="113"/>
    </row>
    <row r="2939" spans="1:15" x14ac:dyDescent="0.25">
      <c r="B2939" s="51" t="s">
        <v>4770</v>
      </c>
      <c r="D2939" s="31"/>
      <c r="E2939" s="43" t="str">
        <f t="shared" si="190"/>
        <v/>
      </c>
      <c r="F2939" s="33" t="str">
        <f t="shared" si="189"/>
        <v/>
      </c>
      <c r="G2939" s="43"/>
      <c r="H2939" s="55" t="s">
        <v>241</v>
      </c>
      <c r="I2939" s="35" t="s">
        <v>242</v>
      </c>
      <c r="J2939" s="114" t="s">
        <v>159</v>
      </c>
      <c r="K2939" s="43"/>
      <c r="L2939" s="43"/>
      <c r="M2939" s="140"/>
      <c r="O2939" s="113"/>
    </row>
    <row r="2940" spans="1:15" ht="15.75" thickBot="1" x14ac:dyDescent="0.3">
      <c r="A2940" s="23" t="s">
        <v>73</v>
      </c>
      <c r="B2940" s="39"/>
      <c r="D2940" s="31" t="s">
        <v>243</v>
      </c>
      <c r="E2940" s="43" t="str">
        <f t="shared" si="190"/>
        <v/>
      </c>
      <c r="F2940" s="33" t="str">
        <f t="shared" si="189"/>
        <v/>
      </c>
      <c r="G2940" s="43"/>
      <c r="H2940" s="55" t="s">
        <v>244</v>
      </c>
      <c r="I2940" s="35" t="s">
        <v>245</v>
      </c>
      <c r="J2940" s="114" t="s">
        <v>159</v>
      </c>
      <c r="K2940" s="43"/>
      <c r="L2940" s="43"/>
      <c r="M2940" s="140"/>
      <c r="O2940" s="113"/>
    </row>
    <row r="2941" spans="1:15" x14ac:dyDescent="0.25">
      <c r="A2941" s="29" t="s">
        <v>4771</v>
      </c>
      <c r="B2941" s="28" t="s">
        <v>4772</v>
      </c>
      <c r="C2941" s="1">
        <v>477</v>
      </c>
      <c r="D2941" s="48" t="s">
        <v>172</v>
      </c>
      <c r="E2941" s="43">
        <f t="shared" si="190"/>
        <v>447</v>
      </c>
      <c r="F2941" s="33">
        <f t="shared" si="189"/>
        <v>319</v>
      </c>
      <c r="G2941" s="43"/>
      <c r="H2941" s="33">
        <v>395</v>
      </c>
      <c r="I2941" s="35">
        <v>0.22</v>
      </c>
      <c r="J2941" s="33">
        <v>478</v>
      </c>
      <c r="K2941" s="43">
        <f t="shared" ref="K2941:K2973" si="193">H2941/1.24</f>
        <v>319</v>
      </c>
      <c r="L2941" s="43"/>
      <c r="M2941" s="140"/>
      <c r="O2941" s="113"/>
    </row>
    <row r="2942" spans="1:15" x14ac:dyDescent="0.25">
      <c r="A2942" s="29" t="s">
        <v>4773</v>
      </c>
      <c r="B2942" s="28" t="s">
        <v>4774</v>
      </c>
      <c r="C2942" s="1">
        <v>2265</v>
      </c>
      <c r="D2942" s="48" t="s">
        <v>172</v>
      </c>
      <c r="E2942" s="43">
        <f t="shared" si="190"/>
        <v>2114</v>
      </c>
      <c r="F2942" s="33">
        <f t="shared" si="189"/>
        <v>1510</v>
      </c>
      <c r="G2942" s="43"/>
      <c r="H2942" s="33">
        <v>1873</v>
      </c>
      <c r="I2942" s="35">
        <v>0.22</v>
      </c>
      <c r="J2942" s="33">
        <v>2266</v>
      </c>
      <c r="K2942" s="43">
        <f t="shared" si="193"/>
        <v>1510</v>
      </c>
      <c r="L2942" s="43"/>
      <c r="M2942" s="140"/>
      <c r="O2942" s="113"/>
    </row>
    <row r="2943" spans="1:15" x14ac:dyDescent="0.25">
      <c r="A2943" s="29" t="s">
        <v>4775</v>
      </c>
      <c r="B2943" s="28" t="s">
        <v>4776</v>
      </c>
      <c r="C2943" s="1">
        <v>681</v>
      </c>
      <c r="D2943" s="48" t="s">
        <v>172</v>
      </c>
      <c r="E2943" s="43">
        <f t="shared" si="190"/>
        <v>636</v>
      </c>
      <c r="F2943" s="33">
        <f t="shared" si="189"/>
        <v>454</v>
      </c>
      <c r="G2943" s="43"/>
      <c r="H2943" s="33">
        <v>563</v>
      </c>
      <c r="I2943" s="35">
        <v>0.38</v>
      </c>
      <c r="J2943" s="33">
        <v>681</v>
      </c>
      <c r="K2943" s="43">
        <f t="shared" si="193"/>
        <v>454</v>
      </c>
      <c r="L2943" s="43"/>
      <c r="M2943" s="140"/>
      <c r="O2943" s="113"/>
    </row>
    <row r="2944" spans="1:15" x14ac:dyDescent="0.25">
      <c r="A2944" s="29" t="s">
        <v>4777</v>
      </c>
      <c r="B2944" s="28" t="s">
        <v>4778</v>
      </c>
      <c r="C2944" s="1">
        <v>1198</v>
      </c>
      <c r="D2944" s="48" t="s">
        <v>172</v>
      </c>
      <c r="E2944" s="43">
        <f t="shared" si="190"/>
        <v>1119</v>
      </c>
      <c r="F2944" s="33">
        <f t="shared" si="189"/>
        <v>799</v>
      </c>
      <c r="G2944" s="43"/>
      <c r="H2944" s="33">
        <v>991</v>
      </c>
      <c r="I2944" s="35">
        <v>0.38</v>
      </c>
      <c r="J2944" s="33">
        <v>1199</v>
      </c>
      <c r="K2944" s="43">
        <f t="shared" si="193"/>
        <v>799</v>
      </c>
      <c r="L2944" s="43"/>
      <c r="M2944" s="140"/>
      <c r="O2944" s="113"/>
    </row>
    <row r="2945" spans="1:15" x14ac:dyDescent="0.25">
      <c r="A2945" s="29" t="s">
        <v>4779</v>
      </c>
      <c r="B2945" s="28" t="s">
        <v>4780</v>
      </c>
      <c r="C2945" s="1">
        <v>1097</v>
      </c>
      <c r="D2945" s="48" t="s">
        <v>172</v>
      </c>
      <c r="E2945" s="43">
        <f t="shared" si="190"/>
        <v>1023</v>
      </c>
      <c r="F2945" s="33">
        <f t="shared" si="189"/>
        <v>731</v>
      </c>
      <c r="G2945" s="43"/>
      <c r="H2945" s="33">
        <v>907</v>
      </c>
      <c r="I2945" s="35">
        <v>0.5</v>
      </c>
      <c r="J2945" s="33">
        <v>1097</v>
      </c>
      <c r="K2945" s="43">
        <f t="shared" si="193"/>
        <v>731</v>
      </c>
      <c r="L2945" s="43"/>
      <c r="M2945" s="140"/>
      <c r="O2945" s="113"/>
    </row>
    <row r="2946" spans="1:15" x14ac:dyDescent="0.25">
      <c r="A2946" s="29" t="s">
        <v>4781</v>
      </c>
      <c r="B2946" s="28" t="s">
        <v>4782</v>
      </c>
      <c r="C2946" s="1">
        <v>1334</v>
      </c>
      <c r="D2946" s="48" t="s">
        <v>172</v>
      </c>
      <c r="E2946" s="43">
        <f t="shared" si="190"/>
        <v>1246</v>
      </c>
      <c r="F2946" s="33">
        <f t="shared" si="189"/>
        <v>890</v>
      </c>
      <c r="G2946" s="43"/>
      <c r="H2946" s="33">
        <v>1103</v>
      </c>
      <c r="I2946" s="35">
        <v>0.5</v>
      </c>
      <c r="J2946" s="33">
        <v>1334</v>
      </c>
      <c r="K2946" s="43">
        <f t="shared" si="193"/>
        <v>890</v>
      </c>
      <c r="L2946" s="43"/>
      <c r="M2946" s="140"/>
      <c r="O2946" s="113"/>
    </row>
    <row r="2947" spans="1:15" x14ac:dyDescent="0.25">
      <c r="A2947" s="29" t="s">
        <v>4783</v>
      </c>
      <c r="B2947" s="28" t="s">
        <v>4784</v>
      </c>
      <c r="C2947" s="1">
        <v>1046</v>
      </c>
      <c r="D2947" s="48" t="s">
        <v>172</v>
      </c>
      <c r="E2947" s="43">
        <f t="shared" si="190"/>
        <v>977</v>
      </c>
      <c r="F2947" s="33">
        <f t="shared" si="189"/>
        <v>698</v>
      </c>
      <c r="G2947" s="43"/>
      <c r="H2947" s="33">
        <v>865</v>
      </c>
      <c r="I2947" s="35">
        <v>0.50600000000000001</v>
      </c>
      <c r="J2947" s="33">
        <v>1046</v>
      </c>
      <c r="K2947" s="43">
        <f t="shared" si="193"/>
        <v>698</v>
      </c>
      <c r="L2947" s="43"/>
      <c r="M2947" s="140"/>
      <c r="O2947" s="113"/>
    </row>
    <row r="2948" spans="1:15" x14ac:dyDescent="0.25">
      <c r="A2948" s="29" t="s">
        <v>4785</v>
      </c>
      <c r="B2948" s="28" t="s">
        <v>4786</v>
      </c>
      <c r="C2948" s="1">
        <v>906</v>
      </c>
      <c r="D2948" s="48" t="s">
        <v>172</v>
      </c>
      <c r="E2948" s="43">
        <f t="shared" si="190"/>
        <v>846</v>
      </c>
      <c r="F2948" s="33">
        <f t="shared" si="189"/>
        <v>604</v>
      </c>
      <c r="G2948" s="43"/>
      <c r="H2948" s="33">
        <v>749</v>
      </c>
      <c r="I2948" s="35">
        <v>0.7</v>
      </c>
      <c r="J2948" s="33">
        <v>906</v>
      </c>
      <c r="K2948" s="43">
        <f t="shared" si="193"/>
        <v>604</v>
      </c>
      <c r="L2948" s="43"/>
      <c r="M2948" s="140"/>
      <c r="O2948" s="113"/>
    </row>
    <row r="2949" spans="1:15" x14ac:dyDescent="0.25">
      <c r="A2949" s="29" t="s">
        <v>4787</v>
      </c>
      <c r="B2949" s="28" t="s">
        <v>4788</v>
      </c>
      <c r="C2949" s="1">
        <v>1887</v>
      </c>
      <c r="D2949" s="48" t="s">
        <v>172</v>
      </c>
      <c r="E2949" s="43">
        <f t="shared" si="190"/>
        <v>1761</v>
      </c>
      <c r="F2949" s="33">
        <f t="shared" si="189"/>
        <v>1258</v>
      </c>
      <c r="G2949" s="43"/>
      <c r="H2949" s="33">
        <v>1560</v>
      </c>
      <c r="I2949" s="35">
        <v>0.7</v>
      </c>
      <c r="J2949" s="33">
        <v>1887</v>
      </c>
      <c r="K2949" s="43">
        <f t="shared" si="193"/>
        <v>1258</v>
      </c>
      <c r="L2949" s="43"/>
      <c r="M2949" s="140"/>
      <c r="O2949" s="113"/>
    </row>
    <row r="2950" spans="1:15" x14ac:dyDescent="0.25">
      <c r="A2950" s="29" t="s">
        <v>4789</v>
      </c>
      <c r="B2950" s="28" t="s">
        <v>4790</v>
      </c>
      <c r="C2950" s="1">
        <v>735</v>
      </c>
      <c r="D2950" s="48" t="s">
        <v>172</v>
      </c>
      <c r="E2950" s="43">
        <f t="shared" si="190"/>
        <v>686</v>
      </c>
      <c r="F2950" s="33">
        <f t="shared" si="189"/>
        <v>490</v>
      </c>
      <c r="G2950" s="43"/>
      <c r="H2950" s="33">
        <v>608</v>
      </c>
      <c r="I2950" s="35">
        <v>0.61</v>
      </c>
      <c r="J2950" s="33">
        <v>735</v>
      </c>
      <c r="K2950" s="43">
        <f t="shared" si="193"/>
        <v>490</v>
      </c>
      <c r="L2950" s="43"/>
      <c r="M2950" s="140"/>
      <c r="O2950" s="113"/>
    </row>
    <row r="2951" spans="1:15" x14ac:dyDescent="0.25">
      <c r="A2951" s="29" t="s">
        <v>4791</v>
      </c>
      <c r="B2951" s="28" t="s">
        <v>4792</v>
      </c>
      <c r="C2951" s="1">
        <v>1139</v>
      </c>
      <c r="D2951" s="48" t="s">
        <v>172</v>
      </c>
      <c r="E2951" s="43">
        <f t="shared" si="190"/>
        <v>1064</v>
      </c>
      <c r="F2951" s="33">
        <f t="shared" si="189"/>
        <v>760</v>
      </c>
      <c r="G2951" s="43"/>
      <c r="H2951" s="33">
        <v>942</v>
      </c>
      <c r="I2951" s="35">
        <v>0.88300000000000001</v>
      </c>
      <c r="J2951" s="33">
        <v>1140</v>
      </c>
      <c r="K2951" s="43">
        <f t="shared" si="193"/>
        <v>760</v>
      </c>
      <c r="L2951" s="43"/>
      <c r="M2951" s="140"/>
      <c r="O2951" s="113"/>
    </row>
    <row r="2952" spans="1:15" x14ac:dyDescent="0.25">
      <c r="A2952" s="29" t="s">
        <v>4793</v>
      </c>
      <c r="B2952" s="28" t="s">
        <v>4794</v>
      </c>
      <c r="C2952" s="1">
        <v>1057</v>
      </c>
      <c r="D2952" s="48" t="s">
        <v>172</v>
      </c>
      <c r="E2952" s="43">
        <f t="shared" si="190"/>
        <v>987</v>
      </c>
      <c r="F2952" s="33">
        <f t="shared" si="189"/>
        <v>705</v>
      </c>
      <c r="G2952" s="43"/>
      <c r="H2952" s="33">
        <v>874</v>
      </c>
      <c r="I2952" s="35">
        <v>0.88300000000000001</v>
      </c>
      <c r="J2952" s="33">
        <v>1057</v>
      </c>
      <c r="K2952" s="43">
        <f t="shared" si="193"/>
        <v>705</v>
      </c>
      <c r="L2952" s="43"/>
      <c r="M2952" s="140"/>
      <c r="O2952" s="113"/>
    </row>
    <row r="2953" spans="1:15" x14ac:dyDescent="0.25">
      <c r="A2953" s="29" t="s">
        <v>4795</v>
      </c>
      <c r="B2953" s="28" t="s">
        <v>4796</v>
      </c>
      <c r="C2953" s="1">
        <v>2127</v>
      </c>
      <c r="D2953" s="48" t="s">
        <v>172</v>
      </c>
      <c r="E2953" s="43">
        <f t="shared" si="190"/>
        <v>1987</v>
      </c>
      <c r="F2953" s="33">
        <f t="shared" ref="F2953:F3016" si="194">IF(K2953=0,"",K2953)</f>
        <v>1419</v>
      </c>
      <c r="G2953" s="43"/>
      <c r="H2953" s="33">
        <v>1759</v>
      </c>
      <c r="I2953" s="35">
        <v>1.1299999999999999</v>
      </c>
      <c r="J2953" s="33">
        <v>2128</v>
      </c>
      <c r="K2953" s="43">
        <f t="shared" si="193"/>
        <v>1419</v>
      </c>
      <c r="L2953" s="43"/>
      <c r="M2953" s="140"/>
      <c r="O2953" s="113"/>
    </row>
    <row r="2954" spans="1:15" x14ac:dyDescent="0.25">
      <c r="A2954" s="29" t="s">
        <v>4797</v>
      </c>
      <c r="B2954" s="28" t="s">
        <v>4798</v>
      </c>
      <c r="C2954" s="1">
        <v>1372</v>
      </c>
      <c r="D2954" s="48" t="s">
        <v>172</v>
      </c>
      <c r="E2954" s="43">
        <f t="shared" ref="E2954:E3017" si="195">IF(K2954&lt;=0,"",K2954*E$2)</f>
        <v>1281</v>
      </c>
      <c r="F2954" s="33">
        <f t="shared" si="194"/>
        <v>915</v>
      </c>
      <c r="G2954" s="43"/>
      <c r="H2954" s="33">
        <v>1135</v>
      </c>
      <c r="I2954" s="35">
        <v>1.38</v>
      </c>
      <c r="J2954" s="33">
        <v>1373</v>
      </c>
      <c r="K2954" s="43">
        <f t="shared" si="193"/>
        <v>915</v>
      </c>
      <c r="L2954" s="43"/>
      <c r="M2954" s="140"/>
      <c r="O2954" s="113"/>
    </row>
    <row r="2955" spans="1:15" x14ac:dyDescent="0.25">
      <c r="A2955" s="29" t="s">
        <v>4799</v>
      </c>
      <c r="B2955" s="28" t="s">
        <v>4800</v>
      </c>
      <c r="C2955" s="1">
        <v>1897</v>
      </c>
      <c r="D2955" s="48" t="s">
        <v>172</v>
      </c>
      <c r="E2955" s="43">
        <f t="shared" si="195"/>
        <v>1771</v>
      </c>
      <c r="F2955" s="33">
        <f t="shared" si="194"/>
        <v>1265</v>
      </c>
      <c r="G2955" s="43"/>
      <c r="H2955" s="33">
        <v>1569</v>
      </c>
      <c r="I2955" s="35">
        <v>1.56</v>
      </c>
      <c r="J2955" s="33">
        <v>1898</v>
      </c>
      <c r="K2955" s="43">
        <f t="shared" si="193"/>
        <v>1265</v>
      </c>
      <c r="L2955" s="43"/>
      <c r="M2955" s="140"/>
      <c r="O2955" s="113"/>
    </row>
    <row r="2956" spans="1:15" x14ac:dyDescent="0.25">
      <c r="A2956" s="29" t="s">
        <v>4801</v>
      </c>
      <c r="B2956" s="28" t="s">
        <v>4802</v>
      </c>
      <c r="C2956" s="1">
        <v>2276</v>
      </c>
      <c r="D2956" s="48" t="s">
        <v>172</v>
      </c>
      <c r="E2956" s="43">
        <f t="shared" si="195"/>
        <v>2125</v>
      </c>
      <c r="F2956" s="33">
        <f t="shared" si="194"/>
        <v>1518</v>
      </c>
      <c r="G2956" s="43"/>
      <c r="H2956" s="33">
        <v>1882</v>
      </c>
      <c r="I2956" s="35">
        <v>1.36</v>
      </c>
      <c r="J2956" s="33">
        <v>2277</v>
      </c>
      <c r="K2956" s="43">
        <f t="shared" si="193"/>
        <v>1518</v>
      </c>
      <c r="L2956" s="43"/>
      <c r="M2956" s="140"/>
      <c r="O2956" s="113"/>
    </row>
    <row r="2957" spans="1:15" x14ac:dyDescent="0.25">
      <c r="A2957" s="29" t="s">
        <v>4803</v>
      </c>
      <c r="B2957" s="28" t="s">
        <v>4804</v>
      </c>
      <c r="C2957" s="1">
        <v>1774</v>
      </c>
      <c r="D2957" s="48" t="s">
        <v>172</v>
      </c>
      <c r="E2957" s="43">
        <f t="shared" si="195"/>
        <v>1656</v>
      </c>
      <c r="F2957" s="33">
        <f t="shared" si="194"/>
        <v>1183</v>
      </c>
      <c r="G2957" s="43"/>
      <c r="H2957" s="33">
        <v>1467</v>
      </c>
      <c r="I2957" s="35">
        <v>1.78</v>
      </c>
      <c r="J2957" s="33">
        <v>1775</v>
      </c>
      <c r="K2957" s="43">
        <f t="shared" si="193"/>
        <v>1183</v>
      </c>
      <c r="L2957" s="43"/>
      <c r="M2957" s="140"/>
      <c r="O2957" s="113"/>
    </row>
    <row r="2958" spans="1:15" x14ac:dyDescent="0.25">
      <c r="A2958" s="29" t="s">
        <v>4805</v>
      </c>
      <c r="B2958" s="28" t="s">
        <v>4806</v>
      </c>
      <c r="C2958" s="1">
        <v>1826</v>
      </c>
      <c r="D2958" s="48" t="s">
        <v>172</v>
      </c>
      <c r="E2958" s="43">
        <f t="shared" si="195"/>
        <v>1705</v>
      </c>
      <c r="F2958" s="33">
        <f t="shared" si="194"/>
        <v>1218</v>
      </c>
      <c r="G2958" s="43"/>
      <c r="H2958" s="33">
        <v>1510</v>
      </c>
      <c r="I2958" s="35">
        <v>1.95</v>
      </c>
      <c r="J2958" s="33">
        <v>1827</v>
      </c>
      <c r="K2958" s="43">
        <f t="shared" si="193"/>
        <v>1218</v>
      </c>
      <c r="L2958" s="43"/>
      <c r="M2958" s="140"/>
      <c r="O2958" s="113"/>
    </row>
    <row r="2959" spans="1:15" x14ac:dyDescent="0.25">
      <c r="A2959" s="29" t="s">
        <v>4807</v>
      </c>
      <c r="B2959" s="28" t="s">
        <v>4808</v>
      </c>
      <c r="C2959" s="1">
        <v>2615</v>
      </c>
      <c r="D2959" s="48" t="s">
        <v>172</v>
      </c>
      <c r="E2959" s="43">
        <f t="shared" si="195"/>
        <v>2149</v>
      </c>
      <c r="F2959" s="33">
        <f t="shared" si="194"/>
        <v>1535</v>
      </c>
      <c r="G2959" s="43"/>
      <c r="H2959" s="33">
        <v>1904</v>
      </c>
      <c r="I2959" s="35">
        <v>1.903</v>
      </c>
      <c r="J2959" s="33">
        <v>2303</v>
      </c>
      <c r="K2959" s="43">
        <f t="shared" si="193"/>
        <v>1535</v>
      </c>
      <c r="L2959" s="43"/>
      <c r="M2959" s="140"/>
      <c r="O2959" s="113"/>
    </row>
    <row r="2960" spans="1:15" x14ac:dyDescent="0.25">
      <c r="A2960" s="29" t="s">
        <v>4809</v>
      </c>
      <c r="B2960" s="28" t="s">
        <v>4810</v>
      </c>
      <c r="C2960" s="1">
        <v>3673</v>
      </c>
      <c r="D2960" s="48" t="s">
        <v>172</v>
      </c>
      <c r="E2960" s="43">
        <f t="shared" si="195"/>
        <v>3429</v>
      </c>
      <c r="F2960" s="33">
        <f t="shared" si="194"/>
        <v>2449</v>
      </c>
      <c r="G2960" s="43"/>
      <c r="H2960" s="33">
        <v>3037</v>
      </c>
      <c r="I2960" s="35">
        <v>2.4540000000000002</v>
      </c>
      <c r="J2960" s="33">
        <v>3674</v>
      </c>
      <c r="K2960" s="43">
        <f t="shared" si="193"/>
        <v>2449</v>
      </c>
      <c r="L2960" s="43"/>
      <c r="M2960" s="140"/>
      <c r="O2960" s="113"/>
    </row>
    <row r="2961" spans="1:15" x14ac:dyDescent="0.25">
      <c r="A2961" s="29" t="s">
        <v>4811</v>
      </c>
      <c r="B2961" s="28" t="s">
        <v>4812</v>
      </c>
      <c r="C2961" s="1">
        <v>2158</v>
      </c>
      <c r="D2961" s="48" t="s">
        <v>172</v>
      </c>
      <c r="E2961" s="43">
        <f t="shared" si="195"/>
        <v>2015</v>
      </c>
      <c r="F2961" s="33">
        <f t="shared" si="194"/>
        <v>1439</v>
      </c>
      <c r="G2961" s="43"/>
      <c r="H2961" s="33">
        <v>1784</v>
      </c>
      <c r="I2961" s="35">
        <v>1.823</v>
      </c>
      <c r="J2961" s="33">
        <v>2158</v>
      </c>
      <c r="K2961" s="43">
        <f t="shared" si="193"/>
        <v>1439</v>
      </c>
      <c r="L2961" s="43"/>
      <c r="M2961" s="140"/>
      <c r="O2961" s="113"/>
    </row>
    <row r="2962" spans="1:15" x14ac:dyDescent="0.25">
      <c r="A2962" s="29" t="s">
        <v>4813</v>
      </c>
      <c r="B2962" s="28" t="s">
        <v>4814</v>
      </c>
      <c r="C2962" s="1">
        <v>2856</v>
      </c>
      <c r="D2962" s="48" t="s">
        <v>172</v>
      </c>
      <c r="E2962" s="43">
        <f t="shared" si="195"/>
        <v>2666</v>
      </c>
      <c r="F2962" s="33">
        <f t="shared" si="194"/>
        <v>1904</v>
      </c>
      <c r="G2962" s="43"/>
      <c r="H2962" s="33">
        <v>2361</v>
      </c>
      <c r="I2962" s="35">
        <v>2.62</v>
      </c>
      <c r="J2962" s="33">
        <v>2856</v>
      </c>
      <c r="K2962" s="43">
        <f t="shared" si="193"/>
        <v>1904</v>
      </c>
      <c r="L2962" s="43"/>
      <c r="M2962" s="140"/>
      <c r="O2962" s="113"/>
    </row>
    <row r="2963" spans="1:15" x14ac:dyDescent="0.25">
      <c r="A2963" s="29" t="s">
        <v>4815</v>
      </c>
      <c r="B2963" s="28" t="s">
        <v>4816</v>
      </c>
      <c r="C2963" s="1">
        <v>4769</v>
      </c>
      <c r="D2963" s="48" t="s">
        <v>172</v>
      </c>
      <c r="E2963" s="43">
        <f t="shared" si="195"/>
        <v>4452</v>
      </c>
      <c r="F2963" s="33">
        <f t="shared" si="194"/>
        <v>3180</v>
      </c>
      <c r="G2963" s="43"/>
      <c r="H2963" s="33">
        <v>3943</v>
      </c>
      <c r="I2963" s="35">
        <v>4.0999999999999996</v>
      </c>
      <c r="J2963" s="33">
        <v>4770</v>
      </c>
      <c r="K2963" s="43">
        <f t="shared" si="193"/>
        <v>3180</v>
      </c>
      <c r="L2963" s="43"/>
      <c r="M2963" s="140"/>
      <c r="O2963" s="113"/>
    </row>
    <row r="2964" spans="1:15" x14ac:dyDescent="0.25">
      <c r="A2964" s="29" t="s">
        <v>4817</v>
      </c>
      <c r="B2964" s="28" t="s">
        <v>4818</v>
      </c>
      <c r="C2964" s="1">
        <v>8603</v>
      </c>
      <c r="D2964" s="48" t="s">
        <v>172</v>
      </c>
      <c r="E2964" s="43">
        <f t="shared" si="195"/>
        <v>8029</v>
      </c>
      <c r="F2964" s="33">
        <f t="shared" si="194"/>
        <v>5735</v>
      </c>
      <c r="G2964" s="43"/>
      <c r="H2964" s="33">
        <v>7112</v>
      </c>
      <c r="I2964" s="35">
        <v>4.0999999999999996</v>
      </c>
      <c r="J2964" s="33">
        <v>8603</v>
      </c>
      <c r="K2964" s="43">
        <f t="shared" si="193"/>
        <v>5735</v>
      </c>
      <c r="L2964" s="43"/>
      <c r="M2964" s="140"/>
      <c r="O2964" s="113"/>
    </row>
    <row r="2965" spans="1:15" x14ac:dyDescent="0.25">
      <c r="A2965" s="29" t="s">
        <v>4819</v>
      </c>
      <c r="B2965" s="28" t="s">
        <v>4820</v>
      </c>
      <c r="C2965" s="1">
        <v>5025</v>
      </c>
      <c r="D2965" s="48" t="s">
        <v>172</v>
      </c>
      <c r="E2965" s="43">
        <f t="shared" si="195"/>
        <v>4690</v>
      </c>
      <c r="F2965" s="33">
        <f t="shared" si="194"/>
        <v>3350</v>
      </c>
      <c r="G2965" s="43"/>
      <c r="H2965" s="33">
        <v>4154</v>
      </c>
      <c r="I2965" s="35">
        <v>4.93</v>
      </c>
      <c r="J2965" s="33">
        <v>5025</v>
      </c>
      <c r="K2965" s="43">
        <f t="shared" si="193"/>
        <v>3350</v>
      </c>
      <c r="L2965" s="43"/>
      <c r="M2965" s="140"/>
      <c r="O2965" s="113"/>
    </row>
    <row r="2966" spans="1:15" x14ac:dyDescent="0.25">
      <c r="A2966" s="29" t="s">
        <v>4821</v>
      </c>
      <c r="B2966" s="28" t="s">
        <v>4822</v>
      </c>
      <c r="C2966" s="1">
        <v>6956</v>
      </c>
      <c r="D2966" s="48" t="s">
        <v>172</v>
      </c>
      <c r="E2966" s="43">
        <f t="shared" si="195"/>
        <v>6493</v>
      </c>
      <c r="F2966" s="33">
        <f t="shared" si="194"/>
        <v>4638</v>
      </c>
      <c r="G2966" s="43"/>
      <c r="H2966" s="33">
        <v>5751</v>
      </c>
      <c r="I2966" s="35">
        <v>5.0999999999999996</v>
      </c>
      <c r="J2966" s="33">
        <v>6957</v>
      </c>
      <c r="K2966" s="43">
        <f t="shared" si="193"/>
        <v>4638</v>
      </c>
      <c r="L2966" s="43"/>
      <c r="M2966" s="140"/>
      <c r="O2966" s="113"/>
    </row>
    <row r="2967" spans="1:15" x14ac:dyDescent="0.25">
      <c r="A2967" s="29" t="s">
        <v>4823</v>
      </c>
      <c r="B2967" s="28" t="s">
        <v>4824</v>
      </c>
      <c r="C2967" s="1">
        <v>8604</v>
      </c>
      <c r="D2967" s="48" t="s">
        <v>172</v>
      </c>
      <c r="E2967" s="43">
        <f t="shared" si="195"/>
        <v>8030</v>
      </c>
      <c r="F2967" s="33">
        <f t="shared" si="194"/>
        <v>5736</v>
      </c>
      <c r="G2967" s="43"/>
      <c r="H2967" s="33">
        <v>7113</v>
      </c>
      <c r="I2967" s="35">
        <v>5.0999999999999996</v>
      </c>
      <c r="J2967" s="33">
        <v>8604</v>
      </c>
      <c r="K2967" s="43">
        <f t="shared" si="193"/>
        <v>5736</v>
      </c>
      <c r="L2967" s="43"/>
      <c r="M2967" s="140"/>
      <c r="O2967" s="113"/>
    </row>
    <row r="2968" spans="1:15" x14ac:dyDescent="0.25">
      <c r="A2968" s="29" t="s">
        <v>4825</v>
      </c>
      <c r="B2968" s="28" t="s">
        <v>4826</v>
      </c>
      <c r="C2968" s="1">
        <v>7352</v>
      </c>
      <c r="D2968" s="48" t="s">
        <v>172</v>
      </c>
      <c r="E2968" s="43">
        <f t="shared" si="195"/>
        <v>6863</v>
      </c>
      <c r="F2968" s="33">
        <f t="shared" si="194"/>
        <v>4902</v>
      </c>
      <c r="G2968" s="43"/>
      <c r="H2968" s="33">
        <v>6078</v>
      </c>
      <c r="I2968" s="35">
        <v>6.4</v>
      </c>
      <c r="J2968" s="33">
        <v>7352</v>
      </c>
      <c r="K2968" s="43">
        <f t="shared" si="193"/>
        <v>4902</v>
      </c>
      <c r="L2968" s="43"/>
      <c r="M2968" s="140"/>
      <c r="O2968" s="113"/>
    </row>
    <row r="2969" spans="1:15" x14ac:dyDescent="0.25">
      <c r="A2969" s="29" t="s">
        <v>4827</v>
      </c>
      <c r="B2969" s="28" t="s">
        <v>4828</v>
      </c>
      <c r="C2969" s="1">
        <v>8547</v>
      </c>
      <c r="D2969" s="48" t="s">
        <v>172</v>
      </c>
      <c r="E2969" s="43">
        <f t="shared" si="195"/>
        <v>7977</v>
      </c>
      <c r="F2969" s="33">
        <f t="shared" si="194"/>
        <v>5698</v>
      </c>
      <c r="G2969" s="43"/>
      <c r="H2969" s="33">
        <v>7066</v>
      </c>
      <c r="I2969" s="35">
        <v>7.66</v>
      </c>
      <c r="J2969" s="33">
        <v>8548</v>
      </c>
      <c r="K2969" s="43">
        <f t="shared" si="193"/>
        <v>5698</v>
      </c>
      <c r="L2969" s="43"/>
      <c r="M2969" s="140"/>
      <c r="O2969" s="113"/>
    </row>
    <row r="2970" spans="1:15" x14ac:dyDescent="0.25">
      <c r="A2970" s="29" t="s">
        <v>4829</v>
      </c>
      <c r="B2970" s="28" t="s">
        <v>4830</v>
      </c>
      <c r="C2970" s="1">
        <v>10708</v>
      </c>
      <c r="D2970" s="48" t="s">
        <v>172</v>
      </c>
      <c r="E2970" s="43">
        <f t="shared" si="195"/>
        <v>9995</v>
      </c>
      <c r="F2970" s="33">
        <f t="shared" si="194"/>
        <v>7139</v>
      </c>
      <c r="G2970" s="43"/>
      <c r="H2970" s="33">
        <v>8852</v>
      </c>
      <c r="I2970" s="35">
        <v>10.1</v>
      </c>
      <c r="J2970" s="33">
        <v>10708</v>
      </c>
      <c r="K2970" s="43">
        <f t="shared" si="193"/>
        <v>7139</v>
      </c>
      <c r="L2970" s="43"/>
      <c r="M2970" s="140"/>
      <c r="O2970" s="113"/>
    </row>
    <row r="2971" spans="1:15" x14ac:dyDescent="0.25">
      <c r="A2971" s="29" t="s">
        <v>4831</v>
      </c>
      <c r="B2971" s="28" t="s">
        <v>4832</v>
      </c>
      <c r="C2971" s="1">
        <v>13792</v>
      </c>
      <c r="D2971" s="48" t="s">
        <v>172</v>
      </c>
      <c r="E2971" s="43">
        <f t="shared" si="195"/>
        <v>12873</v>
      </c>
      <c r="F2971" s="33">
        <f t="shared" si="194"/>
        <v>9195</v>
      </c>
      <c r="G2971" s="43"/>
      <c r="H2971" s="33">
        <v>11402</v>
      </c>
      <c r="I2971" s="35">
        <v>12.7</v>
      </c>
      <c r="J2971" s="33">
        <v>13793</v>
      </c>
      <c r="K2971" s="43">
        <f t="shared" si="193"/>
        <v>9195</v>
      </c>
      <c r="L2971" s="43"/>
      <c r="M2971" s="140"/>
      <c r="O2971" s="113"/>
    </row>
    <row r="2972" spans="1:15" x14ac:dyDescent="0.25">
      <c r="A2972" s="29" t="s">
        <v>4833</v>
      </c>
      <c r="B2972" s="28" t="s">
        <v>4834</v>
      </c>
      <c r="C2972" s="1">
        <v>45358</v>
      </c>
      <c r="D2972" s="48" t="s">
        <v>172</v>
      </c>
      <c r="E2972" s="43">
        <f t="shared" si="195"/>
        <v>42335</v>
      </c>
      <c r="F2972" s="33">
        <f t="shared" si="194"/>
        <v>30239</v>
      </c>
      <c r="G2972" s="43"/>
      <c r="H2972" s="33">
        <v>37496</v>
      </c>
      <c r="I2972" s="35">
        <v>14.9</v>
      </c>
      <c r="J2972" s="33">
        <v>45358</v>
      </c>
      <c r="K2972" s="43">
        <f t="shared" si="193"/>
        <v>30239</v>
      </c>
      <c r="L2972" s="43"/>
      <c r="M2972" s="140"/>
      <c r="O2972" s="113"/>
    </row>
    <row r="2973" spans="1:15" x14ac:dyDescent="0.25">
      <c r="A2973" s="29" t="s">
        <v>4835</v>
      </c>
      <c r="B2973" s="28" t="s">
        <v>4836</v>
      </c>
      <c r="C2973" s="1">
        <v>26522</v>
      </c>
      <c r="D2973" s="48" t="s">
        <v>172</v>
      </c>
      <c r="E2973" s="43">
        <f t="shared" si="195"/>
        <v>24753</v>
      </c>
      <c r="F2973" s="33">
        <f t="shared" si="194"/>
        <v>17681</v>
      </c>
      <c r="G2973" s="43"/>
      <c r="H2973" s="33">
        <v>21925</v>
      </c>
      <c r="I2973" s="35">
        <v>22.9</v>
      </c>
      <c r="J2973" s="33">
        <v>26522</v>
      </c>
      <c r="K2973" s="43">
        <f t="shared" si="193"/>
        <v>17681</v>
      </c>
      <c r="L2973" s="43"/>
      <c r="M2973" s="140"/>
      <c r="O2973" s="113"/>
    </row>
    <row r="2974" spans="1:15" x14ac:dyDescent="0.25">
      <c r="A2974" s="35"/>
      <c r="E2974" s="43" t="str">
        <f t="shared" si="195"/>
        <v/>
      </c>
      <c r="F2974" s="33" t="str">
        <f t="shared" si="194"/>
        <v/>
      </c>
      <c r="G2974" s="43"/>
      <c r="H2974" s="29"/>
      <c r="J2974" s="33" t="s">
        <v>159</v>
      </c>
      <c r="K2974" s="43"/>
      <c r="L2974" s="43"/>
      <c r="M2974" s="140"/>
      <c r="O2974" s="113"/>
    </row>
    <row r="2975" spans="1:15" ht="15.75" thickBot="1" x14ac:dyDescent="0.3">
      <c r="E2975" s="43" t="str">
        <f t="shared" si="195"/>
        <v/>
      </c>
      <c r="F2975" s="33" t="str">
        <f t="shared" si="194"/>
        <v/>
      </c>
      <c r="G2975" s="43"/>
      <c r="H2975" s="29"/>
      <c r="J2975" s="114" t="s">
        <v>159</v>
      </c>
      <c r="K2975" s="43"/>
      <c r="L2975" s="43"/>
      <c r="M2975" s="140"/>
      <c r="O2975" s="113"/>
    </row>
    <row r="2976" spans="1:15" x14ac:dyDescent="0.25">
      <c r="B2976" s="50"/>
      <c r="E2976" s="43" t="str">
        <f t="shared" si="195"/>
        <v/>
      </c>
      <c r="F2976" s="33" t="str">
        <f t="shared" si="194"/>
        <v/>
      </c>
      <c r="G2976" s="43"/>
      <c r="H2976" s="29"/>
      <c r="J2976" s="114" t="s">
        <v>159</v>
      </c>
      <c r="K2976" s="43"/>
      <c r="L2976" s="43"/>
      <c r="M2976" s="140"/>
      <c r="O2976" s="113"/>
    </row>
    <row r="2977" spans="1:15" x14ac:dyDescent="0.25">
      <c r="B2977" s="37" t="s">
        <v>4837</v>
      </c>
      <c r="E2977" s="43" t="str">
        <f t="shared" si="195"/>
        <v/>
      </c>
      <c r="F2977" s="33" t="str">
        <f t="shared" si="194"/>
        <v/>
      </c>
      <c r="G2977" s="43"/>
      <c r="H2977" s="29"/>
      <c r="J2977" s="114" t="s">
        <v>159</v>
      </c>
      <c r="K2977" s="43"/>
      <c r="L2977" s="43"/>
      <c r="M2977" s="140"/>
      <c r="O2977" s="113"/>
    </row>
    <row r="2978" spans="1:15" x14ac:dyDescent="0.25">
      <c r="B2978" s="38" t="s">
        <v>4838</v>
      </c>
      <c r="D2978" s="31"/>
      <c r="E2978" s="43" t="str">
        <f t="shared" si="195"/>
        <v/>
      </c>
      <c r="F2978" s="33" t="str">
        <f t="shared" si="194"/>
        <v/>
      </c>
      <c r="G2978" s="43"/>
      <c r="H2978" s="55" t="s">
        <v>241</v>
      </c>
      <c r="I2978" s="35" t="s">
        <v>242</v>
      </c>
      <c r="J2978" s="114" t="s">
        <v>159</v>
      </c>
      <c r="K2978" s="43"/>
      <c r="L2978" s="43"/>
      <c r="M2978" s="140"/>
      <c r="O2978" s="113"/>
    </row>
    <row r="2979" spans="1:15" ht="15.75" thickBot="1" x14ac:dyDescent="0.3">
      <c r="A2979" s="23" t="s">
        <v>73</v>
      </c>
      <c r="B2979" s="39"/>
      <c r="D2979" s="31" t="s">
        <v>243</v>
      </c>
      <c r="E2979" s="43" t="str">
        <f t="shared" si="195"/>
        <v/>
      </c>
      <c r="F2979" s="33" t="str">
        <f t="shared" si="194"/>
        <v/>
      </c>
      <c r="G2979" s="43"/>
      <c r="H2979" s="55" t="s">
        <v>244</v>
      </c>
      <c r="I2979" s="35" t="s">
        <v>245</v>
      </c>
      <c r="J2979" s="114" t="s">
        <v>159</v>
      </c>
      <c r="K2979" s="43"/>
      <c r="L2979" s="43"/>
      <c r="M2979" s="140"/>
      <c r="O2979" s="113"/>
    </row>
    <row r="2980" spans="1:15" x14ac:dyDescent="0.25">
      <c r="A2980" s="29" t="s">
        <v>4783</v>
      </c>
      <c r="B2980" s="28" t="s">
        <v>4784</v>
      </c>
      <c r="C2980" s="1">
        <f>1046*2</f>
        <v>2092</v>
      </c>
      <c r="D2980" s="48" t="s">
        <v>172</v>
      </c>
      <c r="E2980" s="43">
        <f t="shared" si="195"/>
        <v>977</v>
      </c>
      <c r="F2980" s="33">
        <f t="shared" si="194"/>
        <v>698</v>
      </c>
      <c r="G2980" s="43"/>
      <c r="H2980" s="33">
        <v>865</v>
      </c>
      <c r="I2980" s="35">
        <v>0.50600000000000001</v>
      </c>
      <c r="J2980" s="33">
        <v>1046</v>
      </c>
      <c r="K2980" s="43">
        <f t="shared" ref="K2980:K2985" si="196">H2980/1.24</f>
        <v>698</v>
      </c>
      <c r="L2980" s="43"/>
      <c r="M2980" s="141"/>
      <c r="O2980" s="113"/>
    </row>
    <row r="2981" spans="1:15" x14ac:dyDescent="0.25">
      <c r="A2981" s="29" t="s">
        <v>4839</v>
      </c>
      <c r="B2981" s="28" t="s">
        <v>4840</v>
      </c>
      <c r="C2981" s="1">
        <v>1252</v>
      </c>
      <c r="D2981" s="48" t="s">
        <v>172</v>
      </c>
      <c r="E2981" s="43">
        <f t="shared" si="195"/>
        <v>1169</v>
      </c>
      <c r="F2981" s="33">
        <f t="shared" si="194"/>
        <v>835</v>
      </c>
      <c r="G2981" s="43"/>
      <c r="H2981" s="33">
        <v>1035</v>
      </c>
      <c r="I2981" s="35">
        <v>0.90100000000000002</v>
      </c>
      <c r="J2981" s="33">
        <v>1252</v>
      </c>
      <c r="K2981" s="43">
        <f t="shared" si="196"/>
        <v>835</v>
      </c>
      <c r="L2981" s="43"/>
      <c r="M2981" s="141"/>
      <c r="O2981" s="113"/>
    </row>
    <row r="2982" spans="1:15" x14ac:dyDescent="0.25">
      <c r="A2982" s="29" t="s">
        <v>4793</v>
      </c>
      <c r="B2982" s="28" t="s">
        <v>4794</v>
      </c>
      <c r="C2982" s="1">
        <v>1057</v>
      </c>
      <c r="D2982" s="48" t="s">
        <v>172</v>
      </c>
      <c r="E2982" s="43">
        <f t="shared" si="195"/>
        <v>987</v>
      </c>
      <c r="F2982" s="33">
        <f t="shared" si="194"/>
        <v>705</v>
      </c>
      <c r="G2982" s="43"/>
      <c r="H2982" s="33">
        <v>874</v>
      </c>
      <c r="I2982" s="35">
        <v>0.88300000000000001</v>
      </c>
      <c r="J2982" s="33">
        <v>1057</v>
      </c>
      <c r="K2982" s="43">
        <f t="shared" si="196"/>
        <v>705</v>
      </c>
      <c r="L2982" s="43"/>
      <c r="M2982" s="141"/>
      <c r="O2982" s="113"/>
    </row>
    <row r="2983" spans="1:15" x14ac:dyDescent="0.25">
      <c r="A2983" s="29" t="s">
        <v>4797</v>
      </c>
      <c r="B2983" s="28" t="s">
        <v>4798</v>
      </c>
      <c r="C2983" s="1">
        <v>1372</v>
      </c>
      <c r="D2983" s="48" t="s">
        <v>172</v>
      </c>
      <c r="E2983" s="43">
        <f t="shared" si="195"/>
        <v>1281</v>
      </c>
      <c r="F2983" s="33">
        <f t="shared" si="194"/>
        <v>915</v>
      </c>
      <c r="G2983" s="43"/>
      <c r="H2983" s="33">
        <v>1135</v>
      </c>
      <c r="I2983" s="35">
        <v>1.38</v>
      </c>
      <c r="J2983" s="33">
        <v>1373</v>
      </c>
      <c r="K2983" s="43">
        <f t="shared" si="196"/>
        <v>915</v>
      </c>
      <c r="L2983" s="43"/>
      <c r="M2983" s="141"/>
      <c r="O2983" s="113"/>
    </row>
    <row r="2984" spans="1:15" x14ac:dyDescent="0.25">
      <c r="A2984" s="29" t="s">
        <v>4807</v>
      </c>
      <c r="B2984" s="28" t="s">
        <v>4808</v>
      </c>
      <c r="C2984" s="1">
        <v>2303</v>
      </c>
      <c r="D2984" s="48" t="s">
        <v>172</v>
      </c>
      <c r="E2984" s="43">
        <f t="shared" si="195"/>
        <v>2149</v>
      </c>
      <c r="F2984" s="33">
        <f t="shared" si="194"/>
        <v>1535</v>
      </c>
      <c r="G2984" s="43"/>
      <c r="H2984" s="33">
        <v>1904</v>
      </c>
      <c r="I2984" s="35">
        <v>1.903</v>
      </c>
      <c r="J2984" s="33">
        <v>2303</v>
      </c>
      <c r="K2984" s="43">
        <f t="shared" si="196"/>
        <v>1535</v>
      </c>
      <c r="L2984" s="43"/>
      <c r="M2984" s="141"/>
      <c r="O2984" s="113"/>
    </row>
    <row r="2985" spans="1:15" x14ac:dyDescent="0.25">
      <c r="A2985" s="29" t="s">
        <v>4809</v>
      </c>
      <c r="B2985" s="28" t="s">
        <v>4810</v>
      </c>
      <c r="C2985" s="1">
        <v>3673</v>
      </c>
      <c r="D2985" s="48" t="s">
        <v>172</v>
      </c>
      <c r="E2985" s="43">
        <f t="shared" si="195"/>
        <v>3429</v>
      </c>
      <c r="F2985" s="33">
        <f t="shared" si="194"/>
        <v>2449</v>
      </c>
      <c r="G2985" s="43"/>
      <c r="H2985" s="33">
        <v>3037</v>
      </c>
      <c r="I2985" s="35">
        <v>2.4540000000000002</v>
      </c>
      <c r="J2985" s="33">
        <v>3674</v>
      </c>
      <c r="K2985" s="43">
        <f t="shared" si="196"/>
        <v>2449</v>
      </c>
      <c r="L2985" s="43"/>
      <c r="M2985" s="141"/>
      <c r="O2985" s="113"/>
    </row>
    <row r="2986" spans="1:15" ht="15.75" thickBot="1" x14ac:dyDescent="0.3">
      <c r="B2986" s="48"/>
      <c r="E2986" s="43" t="str">
        <f t="shared" si="195"/>
        <v/>
      </c>
      <c r="F2986" s="33" t="str">
        <f t="shared" si="194"/>
        <v/>
      </c>
      <c r="G2986" s="43"/>
      <c r="H2986" s="29"/>
      <c r="J2986" s="114" t="s">
        <v>159</v>
      </c>
      <c r="K2986" s="43"/>
      <c r="L2986" s="43"/>
      <c r="M2986" s="140"/>
      <c r="O2986" s="113"/>
    </row>
    <row r="2987" spans="1:15" x14ac:dyDescent="0.25">
      <c r="B2987" s="50"/>
      <c r="E2987" s="43" t="str">
        <f t="shared" si="195"/>
        <v/>
      </c>
      <c r="F2987" s="33" t="str">
        <f t="shared" si="194"/>
        <v/>
      </c>
      <c r="G2987" s="43"/>
      <c r="H2987" s="29"/>
      <c r="J2987" s="114" t="s">
        <v>159</v>
      </c>
      <c r="K2987" s="43"/>
      <c r="L2987" s="43"/>
      <c r="M2987" s="140"/>
      <c r="O2987" s="113"/>
    </row>
    <row r="2988" spans="1:15" x14ac:dyDescent="0.25">
      <c r="B2988" s="37" t="s">
        <v>4769</v>
      </c>
      <c r="E2988" s="43" t="str">
        <f t="shared" si="195"/>
        <v/>
      </c>
      <c r="F2988" s="33" t="str">
        <f t="shared" si="194"/>
        <v/>
      </c>
      <c r="G2988" s="43"/>
      <c r="H2988" s="29"/>
      <c r="J2988" s="114" t="s">
        <v>159</v>
      </c>
      <c r="K2988" s="43"/>
      <c r="L2988" s="43"/>
      <c r="M2988" s="140"/>
      <c r="O2988" s="113"/>
    </row>
    <row r="2989" spans="1:15" x14ac:dyDescent="0.25">
      <c r="B2989" s="38" t="s">
        <v>4841</v>
      </c>
      <c r="D2989" s="31"/>
      <c r="E2989" s="43" t="str">
        <f t="shared" si="195"/>
        <v/>
      </c>
      <c r="F2989" s="33" t="str">
        <f t="shared" si="194"/>
        <v/>
      </c>
      <c r="G2989" s="43"/>
      <c r="H2989" s="55" t="s">
        <v>241</v>
      </c>
      <c r="I2989" s="35" t="s">
        <v>242</v>
      </c>
      <c r="J2989" s="114" t="s">
        <v>159</v>
      </c>
      <c r="K2989" s="43"/>
      <c r="L2989" s="43"/>
      <c r="M2989" s="140"/>
      <c r="O2989" s="113"/>
    </row>
    <row r="2990" spans="1:15" ht="15.75" thickBot="1" x14ac:dyDescent="0.3">
      <c r="A2990" s="23" t="s">
        <v>73</v>
      </c>
      <c r="B2990" s="39"/>
      <c r="D2990" s="31" t="s">
        <v>243</v>
      </c>
      <c r="E2990" s="43" t="str">
        <f t="shared" si="195"/>
        <v/>
      </c>
      <c r="F2990" s="33" t="str">
        <f t="shared" si="194"/>
        <v/>
      </c>
      <c r="G2990" s="43"/>
      <c r="H2990" s="55" t="s">
        <v>244</v>
      </c>
      <c r="I2990" s="35" t="s">
        <v>245</v>
      </c>
      <c r="J2990" s="114" t="s">
        <v>159</v>
      </c>
      <c r="K2990" s="43"/>
      <c r="L2990" s="43"/>
      <c r="M2990" s="140"/>
      <c r="O2990" s="113"/>
    </row>
    <row r="2991" spans="1:15" x14ac:dyDescent="0.25">
      <c r="A2991" s="29" t="s">
        <v>4842</v>
      </c>
      <c r="B2991" s="28" t="s">
        <v>4843</v>
      </c>
      <c r="C2991" s="1">
        <v>1510</v>
      </c>
      <c r="D2991" s="48" t="s">
        <v>172</v>
      </c>
      <c r="E2991" s="43">
        <f t="shared" si="195"/>
        <v>1410</v>
      </c>
      <c r="F2991" s="33">
        <f t="shared" si="194"/>
        <v>1007</v>
      </c>
      <c r="G2991" s="43"/>
      <c r="H2991" s="33">
        <v>1249</v>
      </c>
      <c r="I2991" s="35">
        <v>0.65</v>
      </c>
      <c r="J2991" s="33">
        <v>1511</v>
      </c>
      <c r="K2991" s="43">
        <f t="shared" ref="K2991:K3012" si="197">H2991/1.24</f>
        <v>1007</v>
      </c>
      <c r="L2991" s="43"/>
      <c r="M2991" s="140"/>
      <c r="O2991" s="113"/>
    </row>
    <row r="2992" spans="1:15" x14ac:dyDescent="0.25">
      <c r="A2992" s="29" t="s">
        <v>4844</v>
      </c>
      <c r="B2992" s="28" t="s">
        <v>4845</v>
      </c>
      <c r="C2992" s="1">
        <v>1850</v>
      </c>
      <c r="D2992" s="48" t="s">
        <v>172</v>
      </c>
      <c r="E2992" s="43">
        <f t="shared" si="195"/>
        <v>1728</v>
      </c>
      <c r="F2992" s="33">
        <f t="shared" si="194"/>
        <v>1234</v>
      </c>
      <c r="G2992" s="43"/>
      <c r="H2992" s="33">
        <v>1530</v>
      </c>
      <c r="I2992" s="35">
        <v>0.85799999999999998</v>
      </c>
      <c r="J2992" s="33">
        <v>1851</v>
      </c>
      <c r="K2992" s="43">
        <f t="shared" si="197"/>
        <v>1234</v>
      </c>
      <c r="L2992" s="43"/>
      <c r="M2992" s="140"/>
      <c r="O2992" s="113"/>
    </row>
    <row r="2993" spans="1:15" x14ac:dyDescent="0.25">
      <c r="A2993" s="29" t="s">
        <v>4846</v>
      </c>
      <c r="B2993" s="28" t="s">
        <v>4847</v>
      </c>
      <c r="C2993" s="1">
        <v>2360</v>
      </c>
      <c r="D2993" s="48" t="s">
        <v>172</v>
      </c>
      <c r="E2993" s="43">
        <f t="shared" si="195"/>
        <v>2202</v>
      </c>
      <c r="F2993" s="33">
        <f t="shared" si="194"/>
        <v>1573</v>
      </c>
      <c r="G2993" s="43"/>
      <c r="H2993" s="33">
        <v>1951</v>
      </c>
      <c r="I2993" s="35">
        <v>1.24</v>
      </c>
      <c r="J2993" s="33">
        <v>2360</v>
      </c>
      <c r="K2993" s="43">
        <f t="shared" si="197"/>
        <v>1573</v>
      </c>
      <c r="L2993" s="43"/>
      <c r="M2993" s="140"/>
      <c r="O2993" s="113"/>
    </row>
    <row r="2994" spans="1:15" x14ac:dyDescent="0.25">
      <c r="A2994" s="29" t="s">
        <v>4848</v>
      </c>
      <c r="B2994" s="28" t="s">
        <v>4849</v>
      </c>
      <c r="C2994" s="1">
        <v>2897</v>
      </c>
      <c r="D2994" s="48" t="s">
        <v>172</v>
      </c>
      <c r="E2994" s="43">
        <f t="shared" si="195"/>
        <v>2703</v>
      </c>
      <c r="F2994" s="33">
        <f t="shared" si="194"/>
        <v>1931</v>
      </c>
      <c r="G2994" s="43"/>
      <c r="H2994" s="33">
        <v>2395</v>
      </c>
      <c r="I2994" s="35">
        <v>1.61</v>
      </c>
      <c r="J2994" s="33">
        <v>2897</v>
      </c>
      <c r="K2994" s="43">
        <f t="shared" si="197"/>
        <v>1931</v>
      </c>
      <c r="L2994" s="43"/>
      <c r="M2994" s="140"/>
      <c r="O2994" s="113"/>
    </row>
    <row r="2995" spans="1:15" x14ac:dyDescent="0.25">
      <c r="A2995" s="29" t="s">
        <v>4850</v>
      </c>
      <c r="B2995" s="28" t="s">
        <v>4851</v>
      </c>
      <c r="C2995" s="1">
        <v>4133</v>
      </c>
      <c r="D2995" s="48" t="s">
        <v>172</v>
      </c>
      <c r="E2995" s="43">
        <f t="shared" si="195"/>
        <v>3858</v>
      </c>
      <c r="F2995" s="33">
        <f t="shared" si="194"/>
        <v>2756</v>
      </c>
      <c r="G2995" s="43"/>
      <c r="H2995" s="33">
        <v>3417</v>
      </c>
      <c r="I2995" s="35">
        <v>2.48</v>
      </c>
      <c r="J2995" s="33">
        <v>4133</v>
      </c>
      <c r="K2995" s="43">
        <f t="shared" si="197"/>
        <v>2756</v>
      </c>
      <c r="L2995" s="43"/>
      <c r="M2995" s="140"/>
      <c r="O2995" s="113"/>
    </row>
    <row r="2996" spans="1:15" x14ac:dyDescent="0.25">
      <c r="A2996" s="29" t="s">
        <v>4852</v>
      </c>
      <c r="B2996" s="28" t="s">
        <v>4853</v>
      </c>
      <c r="C2996" s="1">
        <v>2772</v>
      </c>
      <c r="D2996" s="48" t="s">
        <v>172</v>
      </c>
      <c r="E2996" s="43">
        <f t="shared" si="195"/>
        <v>2587</v>
      </c>
      <c r="F2996" s="33">
        <f t="shared" si="194"/>
        <v>1848</v>
      </c>
      <c r="G2996" s="43"/>
      <c r="H2996" s="33">
        <v>2292</v>
      </c>
      <c r="I2996" s="35">
        <v>1.5880000000000001</v>
      </c>
      <c r="J2996" s="33">
        <v>2773</v>
      </c>
      <c r="K2996" s="43">
        <f t="shared" si="197"/>
        <v>1848</v>
      </c>
      <c r="L2996" s="43"/>
      <c r="M2996" s="140"/>
      <c r="O2996" s="113"/>
    </row>
    <row r="2997" spans="1:15" x14ac:dyDescent="0.25">
      <c r="A2997" s="29" t="s">
        <v>4854</v>
      </c>
      <c r="B2997" s="28" t="s">
        <v>4855</v>
      </c>
      <c r="C2997" s="1">
        <v>5012</v>
      </c>
      <c r="D2997" s="48" t="s">
        <v>172</v>
      </c>
      <c r="E2997" s="43">
        <f t="shared" si="195"/>
        <v>4679</v>
      </c>
      <c r="F2997" s="33">
        <f t="shared" si="194"/>
        <v>3342</v>
      </c>
      <c r="G2997" s="43"/>
      <c r="H2997" s="33">
        <v>4144</v>
      </c>
      <c r="I2997" s="35">
        <v>3.141</v>
      </c>
      <c r="J2997" s="33">
        <v>5013</v>
      </c>
      <c r="K2997" s="43">
        <f t="shared" si="197"/>
        <v>3342</v>
      </c>
      <c r="L2997" s="43"/>
      <c r="M2997" s="140"/>
      <c r="O2997" s="113"/>
    </row>
    <row r="2998" spans="1:15" x14ac:dyDescent="0.25">
      <c r="A2998" s="29" t="s">
        <v>4856</v>
      </c>
      <c r="B2998" s="28" t="s">
        <v>4857</v>
      </c>
      <c r="C2998" s="1">
        <v>3264</v>
      </c>
      <c r="D2998" s="48" t="s">
        <v>172</v>
      </c>
      <c r="E2998" s="43">
        <f t="shared" si="195"/>
        <v>3048</v>
      </c>
      <c r="F2998" s="33">
        <f t="shared" si="194"/>
        <v>2177</v>
      </c>
      <c r="G2998" s="43"/>
      <c r="H2998" s="33">
        <v>2699</v>
      </c>
      <c r="I2998" s="35">
        <v>2.0230000000000001</v>
      </c>
      <c r="J2998" s="33">
        <v>3265</v>
      </c>
      <c r="K2998" s="43">
        <f t="shared" si="197"/>
        <v>2177</v>
      </c>
      <c r="L2998" s="43"/>
      <c r="M2998" s="140"/>
      <c r="O2998" s="113"/>
    </row>
    <row r="2999" spans="1:15" x14ac:dyDescent="0.25">
      <c r="A2999" s="29" t="s">
        <v>4858</v>
      </c>
      <c r="B2999" s="28" t="s">
        <v>4859</v>
      </c>
      <c r="C2999" s="1">
        <v>5587</v>
      </c>
      <c r="D2999" s="48" t="s">
        <v>172</v>
      </c>
      <c r="E2999" s="43">
        <f t="shared" si="195"/>
        <v>5215</v>
      </c>
      <c r="F2999" s="33">
        <f t="shared" si="194"/>
        <v>3725</v>
      </c>
      <c r="G2999" s="43"/>
      <c r="H2999" s="33">
        <v>4619</v>
      </c>
      <c r="I2999" s="35">
        <v>3.6139999999999999</v>
      </c>
      <c r="J2999" s="33">
        <v>5588</v>
      </c>
      <c r="K2999" s="43">
        <f t="shared" si="197"/>
        <v>3725</v>
      </c>
      <c r="L2999" s="43"/>
      <c r="M2999" s="140"/>
      <c r="O2999" s="113"/>
    </row>
    <row r="3000" spans="1:15" x14ac:dyDescent="0.25">
      <c r="A3000" s="29" t="s">
        <v>4860</v>
      </c>
      <c r="B3000" s="28" t="s">
        <v>4861</v>
      </c>
      <c r="C3000" s="1">
        <v>3412</v>
      </c>
      <c r="D3000" s="48" t="s">
        <v>172</v>
      </c>
      <c r="E3000" s="43">
        <f t="shared" si="195"/>
        <v>3185</v>
      </c>
      <c r="F3000" s="33">
        <f t="shared" si="194"/>
        <v>2275</v>
      </c>
      <c r="G3000" s="43"/>
      <c r="H3000" s="33">
        <v>2821</v>
      </c>
      <c r="I3000" s="35">
        <v>2.319</v>
      </c>
      <c r="J3000" s="33">
        <v>3413</v>
      </c>
      <c r="K3000" s="43">
        <f t="shared" si="197"/>
        <v>2275</v>
      </c>
      <c r="L3000" s="43"/>
      <c r="M3000" s="140"/>
      <c r="O3000" s="113"/>
    </row>
    <row r="3001" spans="1:15" x14ac:dyDescent="0.25">
      <c r="A3001" s="29" t="s">
        <v>4862</v>
      </c>
      <c r="B3001" s="28" t="s">
        <v>4863</v>
      </c>
      <c r="C3001" s="1">
        <v>8194</v>
      </c>
      <c r="D3001" s="48" t="s">
        <v>172</v>
      </c>
      <c r="E3001" s="43">
        <f t="shared" si="195"/>
        <v>7648</v>
      </c>
      <c r="F3001" s="33">
        <f t="shared" si="194"/>
        <v>5463</v>
      </c>
      <c r="G3001" s="43"/>
      <c r="H3001" s="33">
        <v>6774</v>
      </c>
      <c r="I3001" s="35">
        <v>5.17</v>
      </c>
      <c r="J3001" s="33">
        <v>8194</v>
      </c>
      <c r="K3001" s="43">
        <f t="shared" si="197"/>
        <v>5463</v>
      </c>
      <c r="L3001" s="43"/>
      <c r="M3001" s="140"/>
      <c r="O3001" s="113"/>
    </row>
    <row r="3002" spans="1:15" x14ac:dyDescent="0.25">
      <c r="A3002" s="29" t="s">
        <v>4864</v>
      </c>
      <c r="B3002" s="28" t="s">
        <v>4865</v>
      </c>
      <c r="C3002" s="1">
        <v>6919</v>
      </c>
      <c r="D3002" s="48" t="s">
        <v>172</v>
      </c>
      <c r="E3002" s="43">
        <f t="shared" si="195"/>
        <v>6458</v>
      </c>
      <c r="F3002" s="33">
        <f t="shared" si="194"/>
        <v>4613</v>
      </c>
      <c r="G3002" s="43"/>
      <c r="H3002" s="33">
        <v>5720</v>
      </c>
      <c r="I3002" s="35">
        <v>2.94</v>
      </c>
      <c r="J3002" s="33">
        <v>6919</v>
      </c>
      <c r="K3002" s="43">
        <f t="shared" si="197"/>
        <v>4613</v>
      </c>
      <c r="L3002" s="43"/>
      <c r="M3002" s="140"/>
      <c r="O3002" s="113"/>
    </row>
    <row r="3003" spans="1:15" x14ac:dyDescent="0.25">
      <c r="A3003" s="29" t="s">
        <v>4866</v>
      </c>
      <c r="B3003" s="28" t="s">
        <v>4867</v>
      </c>
      <c r="C3003" s="1">
        <v>10681</v>
      </c>
      <c r="D3003" s="48" t="s">
        <v>172</v>
      </c>
      <c r="E3003" s="43">
        <f t="shared" si="195"/>
        <v>9969</v>
      </c>
      <c r="F3003" s="33">
        <f t="shared" si="194"/>
        <v>7121</v>
      </c>
      <c r="G3003" s="43"/>
      <c r="H3003" s="33">
        <v>8830</v>
      </c>
      <c r="I3003" s="35">
        <v>6.62</v>
      </c>
      <c r="J3003" s="33">
        <v>10681</v>
      </c>
      <c r="K3003" s="43">
        <f t="shared" si="197"/>
        <v>7121</v>
      </c>
      <c r="L3003" s="43"/>
      <c r="M3003" s="140"/>
      <c r="O3003" s="113"/>
    </row>
    <row r="3004" spans="1:15" x14ac:dyDescent="0.25">
      <c r="A3004" s="29" t="s">
        <v>4868</v>
      </c>
      <c r="B3004" s="28" t="s">
        <v>4869</v>
      </c>
      <c r="C3004" s="1">
        <v>7930</v>
      </c>
      <c r="D3004" s="48" t="s">
        <v>172</v>
      </c>
      <c r="E3004" s="43">
        <f t="shared" si="195"/>
        <v>7402</v>
      </c>
      <c r="F3004" s="33">
        <f t="shared" si="194"/>
        <v>5287</v>
      </c>
      <c r="G3004" s="43"/>
      <c r="H3004" s="33">
        <v>6556</v>
      </c>
      <c r="I3004" s="35">
        <v>3.74</v>
      </c>
      <c r="J3004" s="33">
        <v>7931</v>
      </c>
      <c r="K3004" s="43">
        <f t="shared" si="197"/>
        <v>5287</v>
      </c>
      <c r="L3004" s="43"/>
      <c r="M3004" s="140"/>
      <c r="O3004" s="113"/>
    </row>
    <row r="3005" spans="1:15" x14ac:dyDescent="0.25">
      <c r="A3005" s="29" t="s">
        <v>4870</v>
      </c>
      <c r="B3005" s="28" t="s">
        <v>4871</v>
      </c>
      <c r="C3005" s="1">
        <v>6839</v>
      </c>
      <c r="D3005" s="48" t="s">
        <v>172</v>
      </c>
      <c r="E3005" s="43">
        <f t="shared" si="195"/>
        <v>6384</v>
      </c>
      <c r="F3005" s="33">
        <f t="shared" si="194"/>
        <v>4560</v>
      </c>
      <c r="G3005" s="43"/>
      <c r="H3005" s="33">
        <v>5654</v>
      </c>
      <c r="I3005" s="35">
        <v>4.3499999999999996</v>
      </c>
      <c r="J3005" s="33">
        <v>6840</v>
      </c>
      <c r="K3005" s="43">
        <f t="shared" si="197"/>
        <v>4560</v>
      </c>
      <c r="L3005" s="43"/>
      <c r="M3005" s="140"/>
      <c r="O3005" s="113"/>
    </row>
    <row r="3006" spans="1:15" x14ac:dyDescent="0.25">
      <c r="A3006" s="29" t="s">
        <v>4872</v>
      </c>
      <c r="B3006" s="28" t="s">
        <v>4873</v>
      </c>
      <c r="C3006" s="1">
        <v>15355</v>
      </c>
      <c r="D3006" s="48" t="s">
        <v>172</v>
      </c>
      <c r="E3006" s="43">
        <f t="shared" si="195"/>
        <v>14332</v>
      </c>
      <c r="F3006" s="33">
        <f t="shared" si="194"/>
        <v>10237</v>
      </c>
      <c r="G3006" s="43"/>
      <c r="H3006" s="33">
        <v>12694</v>
      </c>
      <c r="I3006" s="35">
        <v>8.5</v>
      </c>
      <c r="J3006" s="33">
        <v>15356</v>
      </c>
      <c r="K3006" s="43">
        <f t="shared" si="197"/>
        <v>10237</v>
      </c>
      <c r="L3006" s="43"/>
      <c r="M3006" s="140"/>
      <c r="O3006" s="113"/>
    </row>
    <row r="3007" spans="1:15" x14ac:dyDescent="0.25">
      <c r="A3007" s="29" t="s">
        <v>4874</v>
      </c>
      <c r="B3007" s="28" t="s">
        <v>4875</v>
      </c>
      <c r="C3007" s="1">
        <v>8954</v>
      </c>
      <c r="D3007" s="48" t="s">
        <v>172</v>
      </c>
      <c r="E3007" s="43">
        <f t="shared" si="195"/>
        <v>8357</v>
      </c>
      <c r="F3007" s="33">
        <f t="shared" si="194"/>
        <v>5969</v>
      </c>
      <c r="G3007" s="43"/>
      <c r="H3007" s="33">
        <v>7402</v>
      </c>
      <c r="I3007" s="35">
        <v>5.66</v>
      </c>
      <c r="J3007" s="33">
        <v>8954</v>
      </c>
      <c r="K3007" s="43">
        <f t="shared" si="197"/>
        <v>5969</v>
      </c>
      <c r="L3007" s="43"/>
      <c r="M3007" s="140"/>
      <c r="O3007" s="113"/>
    </row>
    <row r="3008" spans="1:15" x14ac:dyDescent="0.25">
      <c r="A3008" s="29" t="s">
        <v>4876</v>
      </c>
      <c r="B3008" s="28" t="s">
        <v>4877</v>
      </c>
      <c r="C3008" s="1">
        <f>11835*2</f>
        <v>23670</v>
      </c>
      <c r="D3008" s="48" t="s">
        <v>172</v>
      </c>
      <c r="E3008" s="43">
        <f t="shared" si="195"/>
        <v>11046</v>
      </c>
      <c r="F3008" s="33">
        <f t="shared" si="194"/>
        <v>7890</v>
      </c>
      <c r="G3008" s="43"/>
      <c r="H3008" s="33">
        <v>9784</v>
      </c>
      <c r="I3008" s="35">
        <v>8.36</v>
      </c>
      <c r="J3008" s="33">
        <v>11835</v>
      </c>
      <c r="K3008" s="43">
        <f t="shared" si="197"/>
        <v>7890</v>
      </c>
      <c r="L3008" s="43"/>
      <c r="M3008" s="140"/>
      <c r="O3008" s="113"/>
    </row>
    <row r="3009" spans="1:53" x14ac:dyDescent="0.25">
      <c r="A3009" s="29" t="s">
        <v>4878</v>
      </c>
      <c r="B3009" s="28" t="s">
        <v>4879</v>
      </c>
      <c r="C3009" s="1">
        <v>10204</v>
      </c>
      <c r="D3009" s="48" t="s">
        <v>172</v>
      </c>
      <c r="E3009" s="43">
        <f t="shared" si="195"/>
        <v>9524</v>
      </c>
      <c r="F3009" s="33">
        <f t="shared" si="194"/>
        <v>6803</v>
      </c>
      <c r="G3009" s="43"/>
      <c r="H3009" s="33">
        <v>8436</v>
      </c>
      <c r="I3009" s="35">
        <v>6.89</v>
      </c>
      <c r="J3009" s="33">
        <v>10205</v>
      </c>
      <c r="K3009" s="43">
        <f t="shared" si="197"/>
        <v>6803</v>
      </c>
      <c r="L3009" s="43"/>
      <c r="M3009" s="140"/>
      <c r="O3009" s="113"/>
    </row>
    <row r="3010" spans="1:53" x14ac:dyDescent="0.25">
      <c r="A3010" s="29" t="s">
        <v>4880</v>
      </c>
      <c r="B3010" s="28" t="s">
        <v>4881</v>
      </c>
      <c r="C3010" s="1">
        <v>16334</v>
      </c>
      <c r="D3010" s="48" t="s">
        <v>172</v>
      </c>
      <c r="E3010" s="43">
        <f t="shared" si="195"/>
        <v>15246</v>
      </c>
      <c r="F3010" s="33">
        <f t="shared" si="194"/>
        <v>10890</v>
      </c>
      <c r="G3010" s="43"/>
      <c r="H3010" s="33">
        <v>13503</v>
      </c>
      <c r="I3010" s="35">
        <v>8.32</v>
      </c>
      <c r="J3010" s="33">
        <v>16334</v>
      </c>
      <c r="K3010" s="43">
        <f t="shared" si="197"/>
        <v>10890</v>
      </c>
      <c r="L3010" s="43"/>
      <c r="M3010" s="140"/>
      <c r="O3010" s="113"/>
    </row>
    <row r="3011" spans="1:53" x14ac:dyDescent="0.25">
      <c r="A3011" s="29" t="s">
        <v>4882</v>
      </c>
      <c r="B3011" s="28" t="s">
        <v>4883</v>
      </c>
      <c r="C3011" s="1">
        <v>17916</v>
      </c>
      <c r="D3011" s="48" t="s">
        <v>172</v>
      </c>
      <c r="E3011" s="43">
        <f t="shared" si="195"/>
        <v>16722</v>
      </c>
      <c r="F3011" s="33">
        <f t="shared" si="194"/>
        <v>11944</v>
      </c>
      <c r="G3011" s="43"/>
      <c r="H3011" s="33">
        <v>14811</v>
      </c>
      <c r="I3011" s="35">
        <v>12.419</v>
      </c>
      <c r="J3011" s="33">
        <v>17917</v>
      </c>
      <c r="K3011" s="43">
        <f t="shared" si="197"/>
        <v>11944</v>
      </c>
      <c r="L3011" s="43"/>
      <c r="M3011" s="140"/>
      <c r="O3011" s="113"/>
    </row>
    <row r="3012" spans="1:53" x14ac:dyDescent="0.25">
      <c r="A3012" s="29" t="s">
        <v>4884</v>
      </c>
      <c r="B3012" s="28" t="s">
        <v>4885</v>
      </c>
      <c r="C3012" s="1">
        <v>44912</v>
      </c>
      <c r="D3012" s="48" t="s">
        <v>172</v>
      </c>
      <c r="E3012" s="43">
        <f t="shared" si="195"/>
        <v>41919</v>
      </c>
      <c r="F3012" s="33">
        <f t="shared" si="194"/>
        <v>29942</v>
      </c>
      <c r="G3012" s="43"/>
      <c r="H3012" s="33">
        <v>37128</v>
      </c>
      <c r="I3012" s="35">
        <v>33.299999999999997</v>
      </c>
      <c r="J3012" s="33">
        <v>44913</v>
      </c>
      <c r="K3012" s="43">
        <f t="shared" si="197"/>
        <v>29942</v>
      </c>
      <c r="L3012" s="43"/>
      <c r="M3012" s="140"/>
      <c r="O3012" s="113"/>
    </row>
    <row r="3013" spans="1:53" ht="15.75" thickBot="1" x14ac:dyDescent="0.3">
      <c r="E3013" s="43" t="str">
        <f t="shared" si="195"/>
        <v/>
      </c>
      <c r="F3013" s="33" t="str">
        <f t="shared" si="194"/>
        <v/>
      </c>
      <c r="G3013" s="43"/>
      <c r="H3013" s="29"/>
      <c r="J3013" s="114" t="s">
        <v>159</v>
      </c>
      <c r="K3013" s="43"/>
      <c r="L3013" s="43"/>
      <c r="M3013" s="140"/>
      <c r="O3013" s="113"/>
      <c r="Q3013" s="42"/>
      <c r="R3013" s="42"/>
      <c r="S3013" s="42"/>
      <c r="T3013" s="42"/>
      <c r="U3013" s="42"/>
      <c r="V3013" s="42"/>
      <c r="W3013" s="42"/>
      <c r="X3013" s="42"/>
      <c r="Y3013" s="42"/>
      <c r="Z3013" s="42"/>
      <c r="AA3013" s="42"/>
      <c r="AB3013" s="42"/>
      <c r="AC3013" s="42"/>
      <c r="AD3013" s="42"/>
      <c r="AE3013" s="42"/>
      <c r="AF3013" s="42"/>
      <c r="AG3013" s="42"/>
      <c r="AH3013" s="42"/>
      <c r="AI3013" s="42"/>
      <c r="AJ3013" s="42"/>
      <c r="AK3013" s="42"/>
      <c r="AL3013" s="42"/>
      <c r="AM3013" s="42"/>
      <c r="AN3013" s="42"/>
      <c r="AO3013" s="42"/>
      <c r="AP3013" s="42"/>
      <c r="AQ3013" s="42"/>
      <c r="AR3013" s="42"/>
      <c r="AS3013" s="42"/>
      <c r="AT3013" s="42"/>
      <c r="AU3013" s="42"/>
      <c r="AV3013" s="42"/>
      <c r="AW3013" s="42"/>
      <c r="AX3013" s="42"/>
      <c r="AY3013" s="42"/>
      <c r="AZ3013" s="42"/>
      <c r="BA3013" s="42"/>
    </row>
    <row r="3014" spans="1:53" s="42" customFormat="1" x14ac:dyDescent="0.25">
      <c r="A3014" s="23"/>
      <c r="B3014" s="53"/>
      <c r="C3014" s="115"/>
      <c r="D3014" s="31"/>
      <c r="E3014" s="43" t="str">
        <f t="shared" si="195"/>
        <v/>
      </c>
      <c r="F3014" s="33" t="str">
        <f t="shared" si="194"/>
        <v/>
      </c>
      <c r="G3014" s="43"/>
      <c r="H3014" s="29"/>
      <c r="I3014" s="41"/>
      <c r="J3014" s="40" t="s">
        <v>159</v>
      </c>
      <c r="K3014" s="43"/>
      <c r="L3014" s="43"/>
      <c r="M3014" s="140"/>
      <c r="N3014" s="113"/>
      <c r="O3014" s="113"/>
      <c r="Q3014" s="24"/>
      <c r="R3014" s="24"/>
      <c r="S3014" s="24"/>
      <c r="T3014" s="24"/>
      <c r="U3014" s="24"/>
      <c r="V3014" s="24"/>
      <c r="W3014" s="24"/>
      <c r="X3014" s="24"/>
      <c r="Y3014" s="24"/>
      <c r="Z3014" s="24"/>
      <c r="AA3014" s="24"/>
      <c r="AB3014" s="24"/>
      <c r="AC3014" s="24"/>
      <c r="AD3014" s="24"/>
      <c r="AE3014" s="24"/>
      <c r="AF3014" s="24"/>
      <c r="AG3014" s="24"/>
      <c r="AH3014" s="24"/>
      <c r="AI3014" s="24"/>
      <c r="AJ3014" s="24"/>
      <c r="AK3014" s="24"/>
      <c r="AL3014" s="24"/>
      <c r="AM3014" s="24"/>
      <c r="AN3014" s="24"/>
      <c r="AO3014" s="24"/>
      <c r="AP3014" s="24"/>
      <c r="AQ3014" s="24"/>
      <c r="AR3014" s="24"/>
      <c r="AS3014" s="24"/>
      <c r="AT3014" s="24"/>
      <c r="AU3014" s="24"/>
      <c r="AV3014" s="24"/>
      <c r="AW3014" s="24"/>
      <c r="AX3014" s="24"/>
      <c r="AY3014" s="24"/>
      <c r="AZ3014" s="24"/>
      <c r="BA3014" s="24"/>
    </row>
    <row r="3015" spans="1:53" x14ac:dyDescent="0.25">
      <c r="B3015" s="37" t="s">
        <v>2358</v>
      </c>
      <c r="E3015" s="43" t="str">
        <f t="shared" si="195"/>
        <v/>
      </c>
      <c r="F3015" s="33" t="str">
        <f t="shared" si="194"/>
        <v/>
      </c>
      <c r="G3015" s="43"/>
      <c r="H3015" s="29"/>
      <c r="J3015" s="114" t="s">
        <v>159</v>
      </c>
      <c r="K3015" s="43"/>
      <c r="L3015" s="43"/>
      <c r="M3015" s="140"/>
      <c r="O3015" s="113"/>
    </row>
    <row r="3016" spans="1:53" x14ac:dyDescent="0.25">
      <c r="B3016" s="78" t="s">
        <v>4886</v>
      </c>
      <c r="D3016" s="31"/>
      <c r="E3016" s="43" t="str">
        <f t="shared" si="195"/>
        <v/>
      </c>
      <c r="F3016" s="33" t="str">
        <f t="shared" si="194"/>
        <v/>
      </c>
      <c r="G3016" s="43"/>
      <c r="H3016" s="55" t="s">
        <v>241</v>
      </c>
      <c r="I3016" s="35" t="s">
        <v>242</v>
      </c>
      <c r="J3016" s="114" t="s">
        <v>159</v>
      </c>
      <c r="K3016" s="43"/>
      <c r="L3016" s="43"/>
      <c r="M3016" s="140"/>
      <c r="O3016" s="113"/>
    </row>
    <row r="3017" spans="1:53" ht="15.75" thickBot="1" x14ac:dyDescent="0.3">
      <c r="A3017" s="23" t="s">
        <v>73</v>
      </c>
      <c r="B3017" s="59"/>
      <c r="D3017" s="31" t="s">
        <v>243</v>
      </c>
      <c r="E3017" s="43" t="str">
        <f t="shared" si="195"/>
        <v/>
      </c>
      <c r="F3017" s="33" t="str">
        <f t="shared" ref="F3017:F3080" si="198">IF(K3017=0,"",K3017)</f>
        <v/>
      </c>
      <c r="G3017" s="43"/>
      <c r="H3017" s="55" t="s">
        <v>244</v>
      </c>
      <c r="I3017" s="35" t="s">
        <v>245</v>
      </c>
      <c r="J3017" s="114" t="s">
        <v>159</v>
      </c>
      <c r="K3017" s="43"/>
      <c r="L3017" s="43"/>
      <c r="M3017" s="140"/>
      <c r="O3017" s="113"/>
    </row>
    <row r="3018" spans="1:53" ht="17.100000000000001" customHeight="1" x14ac:dyDescent="0.25">
      <c r="A3018" s="29" t="s">
        <v>4887</v>
      </c>
      <c r="B3018" s="28" t="s">
        <v>4888</v>
      </c>
      <c r="C3018" s="1">
        <v>895</v>
      </c>
      <c r="D3018" s="48" t="s">
        <v>172</v>
      </c>
      <c r="E3018" s="43">
        <f t="shared" ref="E3018:E3081" si="199">IF(K3018&lt;=0,"",K3018*E$2)</f>
        <v>836</v>
      </c>
      <c r="F3018" s="33">
        <f t="shared" si="198"/>
        <v>597</v>
      </c>
      <c r="G3018" s="43"/>
      <c r="H3018" s="33">
        <v>740</v>
      </c>
      <c r="I3018" s="35">
        <v>0.66</v>
      </c>
      <c r="J3018" s="33">
        <v>895</v>
      </c>
      <c r="K3018" s="43">
        <f t="shared" ref="K3018:K3053" si="200">H3018/1.24</f>
        <v>597</v>
      </c>
      <c r="L3018" s="43"/>
      <c r="M3018" s="140"/>
      <c r="O3018" s="113"/>
    </row>
    <row r="3019" spans="1:53" ht="17.100000000000001" customHeight="1" x14ac:dyDescent="0.25">
      <c r="A3019" s="29" t="s">
        <v>4889</v>
      </c>
      <c r="B3019" s="28" t="s">
        <v>4890</v>
      </c>
      <c r="C3019" s="1">
        <v>1342</v>
      </c>
      <c r="D3019" s="48" t="s">
        <v>172</v>
      </c>
      <c r="E3019" s="43">
        <f t="shared" si="199"/>
        <v>1253</v>
      </c>
      <c r="F3019" s="33">
        <f t="shared" si="198"/>
        <v>895</v>
      </c>
      <c r="G3019" s="43"/>
      <c r="H3019" s="33">
        <v>1110</v>
      </c>
      <c r="I3019" s="35">
        <v>0.83299999999999996</v>
      </c>
      <c r="J3019" s="33">
        <v>1343</v>
      </c>
      <c r="K3019" s="43">
        <f t="shared" si="200"/>
        <v>895</v>
      </c>
      <c r="L3019" s="43"/>
      <c r="M3019" s="140"/>
      <c r="O3019" s="113"/>
    </row>
    <row r="3020" spans="1:53" ht="17.100000000000001" customHeight="1" x14ac:dyDescent="0.25">
      <c r="A3020" s="29" t="s">
        <v>4891</v>
      </c>
      <c r="B3020" s="28" t="s">
        <v>4892</v>
      </c>
      <c r="C3020" s="1">
        <v>1076</v>
      </c>
      <c r="D3020" s="48" t="s">
        <v>172</v>
      </c>
      <c r="E3020" s="43">
        <f t="shared" si="199"/>
        <v>1005</v>
      </c>
      <c r="F3020" s="33">
        <f t="shared" si="198"/>
        <v>718</v>
      </c>
      <c r="G3020" s="43"/>
      <c r="H3020" s="33">
        <v>890</v>
      </c>
      <c r="I3020" s="35">
        <v>0.88</v>
      </c>
      <c r="J3020" s="33">
        <v>1077</v>
      </c>
      <c r="K3020" s="43">
        <f t="shared" si="200"/>
        <v>718</v>
      </c>
      <c r="L3020" s="43"/>
      <c r="M3020" s="140"/>
      <c r="O3020" s="113"/>
    </row>
    <row r="3021" spans="1:53" ht="17.100000000000001" customHeight="1" x14ac:dyDescent="0.25">
      <c r="A3021" s="29" t="s">
        <v>4893</v>
      </c>
      <c r="B3021" s="28" t="s">
        <v>4894</v>
      </c>
      <c r="C3021" s="1">
        <v>1285</v>
      </c>
      <c r="D3021" s="48" t="s">
        <v>172</v>
      </c>
      <c r="E3021" s="43">
        <f t="shared" si="199"/>
        <v>1200</v>
      </c>
      <c r="F3021" s="33">
        <f t="shared" si="198"/>
        <v>857</v>
      </c>
      <c r="G3021" s="43"/>
      <c r="H3021" s="33">
        <v>1063</v>
      </c>
      <c r="I3021" s="35">
        <v>1.1499999999999999</v>
      </c>
      <c r="J3021" s="33">
        <v>1286</v>
      </c>
      <c r="K3021" s="43">
        <f t="shared" si="200"/>
        <v>857</v>
      </c>
      <c r="L3021" s="43"/>
      <c r="M3021" s="140"/>
      <c r="O3021" s="113"/>
    </row>
    <row r="3022" spans="1:53" ht="17.100000000000001" customHeight="1" x14ac:dyDescent="0.25">
      <c r="A3022" s="29" t="s">
        <v>4895</v>
      </c>
      <c r="B3022" s="28" t="s">
        <v>4896</v>
      </c>
      <c r="C3022" s="1">
        <v>2130</v>
      </c>
      <c r="D3022" s="48" t="s">
        <v>172</v>
      </c>
      <c r="E3022" s="43">
        <f t="shared" si="199"/>
        <v>1988</v>
      </c>
      <c r="F3022" s="33">
        <f t="shared" si="198"/>
        <v>1420</v>
      </c>
      <c r="G3022" s="43"/>
      <c r="H3022" s="33">
        <v>1761</v>
      </c>
      <c r="I3022" s="35">
        <v>1.1000000000000001</v>
      </c>
      <c r="J3022" s="33">
        <v>2130</v>
      </c>
      <c r="K3022" s="43">
        <f t="shared" si="200"/>
        <v>1420</v>
      </c>
      <c r="L3022" s="43"/>
      <c r="M3022" s="140"/>
      <c r="O3022" s="113"/>
    </row>
    <row r="3023" spans="1:53" ht="17.100000000000001" customHeight="1" x14ac:dyDescent="0.25">
      <c r="A3023" s="29" t="s">
        <v>4897</v>
      </c>
      <c r="B3023" s="28" t="s">
        <v>4898</v>
      </c>
      <c r="C3023" s="1">
        <v>1740</v>
      </c>
      <c r="D3023" s="48" t="s">
        <v>172</v>
      </c>
      <c r="E3023" s="43">
        <f t="shared" si="199"/>
        <v>1624</v>
      </c>
      <c r="F3023" s="33">
        <f t="shared" si="198"/>
        <v>1160</v>
      </c>
      <c r="G3023" s="43"/>
      <c r="H3023" s="33">
        <v>1439</v>
      </c>
      <c r="I3023" s="35">
        <v>1.49</v>
      </c>
      <c r="J3023" s="33">
        <v>1741</v>
      </c>
      <c r="K3023" s="43">
        <f t="shared" si="200"/>
        <v>1160</v>
      </c>
      <c r="L3023" s="43"/>
      <c r="M3023" s="140"/>
      <c r="O3023" s="113"/>
    </row>
    <row r="3024" spans="1:53" ht="17.100000000000001" customHeight="1" x14ac:dyDescent="0.25">
      <c r="A3024" s="29" t="s">
        <v>4899</v>
      </c>
      <c r="B3024" s="28" t="s">
        <v>4900</v>
      </c>
      <c r="C3024" s="1">
        <v>1455</v>
      </c>
      <c r="D3024" s="48" t="s">
        <v>172</v>
      </c>
      <c r="E3024" s="43">
        <f t="shared" si="199"/>
        <v>1358</v>
      </c>
      <c r="F3024" s="33">
        <f t="shared" si="198"/>
        <v>970</v>
      </c>
      <c r="G3024" s="43"/>
      <c r="H3024" s="33">
        <v>1203</v>
      </c>
      <c r="I3024" s="35">
        <v>1.49</v>
      </c>
      <c r="J3024" s="33">
        <v>1455</v>
      </c>
      <c r="K3024" s="43">
        <f t="shared" si="200"/>
        <v>970</v>
      </c>
      <c r="L3024" s="43"/>
      <c r="M3024" s="140"/>
      <c r="O3024" s="113"/>
    </row>
    <row r="3025" spans="1:15" ht="17.100000000000001" customHeight="1" x14ac:dyDescent="0.25">
      <c r="A3025" s="29" t="s">
        <v>4901</v>
      </c>
      <c r="B3025" s="28" t="s">
        <v>4902</v>
      </c>
      <c r="C3025" s="1">
        <v>1493</v>
      </c>
      <c r="D3025" s="48" t="s">
        <v>172</v>
      </c>
      <c r="E3025" s="43">
        <f t="shared" si="199"/>
        <v>1394</v>
      </c>
      <c r="F3025" s="33">
        <f t="shared" si="198"/>
        <v>996</v>
      </c>
      <c r="G3025" s="43"/>
      <c r="H3025" s="33">
        <v>1235</v>
      </c>
      <c r="I3025" s="35">
        <v>1.37</v>
      </c>
      <c r="J3025" s="33">
        <v>1494</v>
      </c>
      <c r="K3025" s="43">
        <f t="shared" si="200"/>
        <v>996</v>
      </c>
      <c r="L3025" s="43"/>
      <c r="M3025" s="140"/>
      <c r="O3025" s="113"/>
    </row>
    <row r="3026" spans="1:15" ht="17.100000000000001" customHeight="1" x14ac:dyDescent="0.25">
      <c r="A3026" s="29" t="s">
        <v>4903</v>
      </c>
      <c r="B3026" s="28" t="s">
        <v>4904</v>
      </c>
      <c r="C3026" s="1">
        <v>1994</v>
      </c>
      <c r="D3026" s="48" t="s">
        <v>172</v>
      </c>
      <c r="E3026" s="43">
        <f t="shared" si="199"/>
        <v>1862</v>
      </c>
      <c r="F3026" s="33">
        <f t="shared" si="198"/>
        <v>1330</v>
      </c>
      <c r="G3026" s="43"/>
      <c r="H3026" s="33">
        <v>1649</v>
      </c>
      <c r="I3026" s="35">
        <v>1.8</v>
      </c>
      <c r="J3026" s="33">
        <v>1995</v>
      </c>
      <c r="K3026" s="43">
        <f t="shared" si="200"/>
        <v>1330</v>
      </c>
      <c r="L3026" s="43"/>
      <c r="M3026" s="140"/>
      <c r="O3026" s="113"/>
    </row>
    <row r="3027" spans="1:15" ht="17.100000000000001" customHeight="1" x14ac:dyDescent="0.25">
      <c r="A3027" s="29" t="s">
        <v>4905</v>
      </c>
      <c r="B3027" s="28" t="s">
        <v>4906</v>
      </c>
      <c r="C3027" s="1">
        <v>1641</v>
      </c>
      <c r="D3027" s="48" t="s">
        <v>172</v>
      </c>
      <c r="E3027" s="43">
        <f t="shared" si="199"/>
        <v>1532</v>
      </c>
      <c r="F3027" s="33">
        <f t="shared" si="198"/>
        <v>1094</v>
      </c>
      <c r="G3027" s="43"/>
      <c r="H3027" s="33">
        <v>1357</v>
      </c>
      <c r="I3027" s="35">
        <v>1.84</v>
      </c>
      <c r="J3027" s="33">
        <v>1642</v>
      </c>
      <c r="K3027" s="43">
        <f t="shared" si="200"/>
        <v>1094</v>
      </c>
      <c r="L3027" s="43"/>
      <c r="M3027" s="140"/>
      <c r="O3027" s="113"/>
    </row>
    <row r="3028" spans="1:15" ht="17.100000000000001" customHeight="1" x14ac:dyDescent="0.25">
      <c r="A3028" s="29" t="s">
        <v>4907</v>
      </c>
      <c r="B3028" s="28" t="s">
        <v>4908</v>
      </c>
      <c r="C3028" s="1">
        <v>2279</v>
      </c>
      <c r="D3028" s="48" t="s">
        <v>172</v>
      </c>
      <c r="E3028" s="43">
        <f t="shared" si="199"/>
        <v>2127</v>
      </c>
      <c r="F3028" s="33">
        <f t="shared" si="198"/>
        <v>1519</v>
      </c>
      <c r="G3028" s="43"/>
      <c r="H3028" s="33">
        <v>1884</v>
      </c>
      <c r="I3028" s="35">
        <v>2.65</v>
      </c>
      <c r="J3028" s="33">
        <v>2279</v>
      </c>
      <c r="K3028" s="43">
        <f t="shared" si="200"/>
        <v>1519</v>
      </c>
      <c r="L3028" s="43"/>
      <c r="M3028" s="140"/>
      <c r="O3028" s="113"/>
    </row>
    <row r="3029" spans="1:15" ht="17.100000000000001" customHeight="1" x14ac:dyDescent="0.25">
      <c r="A3029" s="29" t="s">
        <v>4909</v>
      </c>
      <c r="B3029" s="28" t="s">
        <v>4910</v>
      </c>
      <c r="C3029" s="1">
        <v>1913</v>
      </c>
      <c r="D3029" s="48" t="s">
        <v>172</v>
      </c>
      <c r="E3029" s="43">
        <f t="shared" si="199"/>
        <v>1786</v>
      </c>
      <c r="F3029" s="33">
        <f t="shared" si="198"/>
        <v>1276</v>
      </c>
      <c r="G3029" s="43"/>
      <c r="H3029" s="33">
        <v>1582</v>
      </c>
      <c r="I3029" s="35">
        <v>2.15</v>
      </c>
      <c r="J3029" s="33">
        <v>1914</v>
      </c>
      <c r="K3029" s="43">
        <f t="shared" si="200"/>
        <v>1276</v>
      </c>
      <c r="L3029" s="43"/>
      <c r="M3029" s="140"/>
      <c r="O3029" s="113"/>
    </row>
    <row r="3030" spans="1:15" ht="17.100000000000001" customHeight="1" x14ac:dyDescent="0.25">
      <c r="A3030" s="29" t="s">
        <v>4911</v>
      </c>
      <c r="B3030" s="28" t="s">
        <v>4912</v>
      </c>
      <c r="C3030" s="1">
        <v>2195</v>
      </c>
      <c r="D3030" s="48" t="s">
        <v>172</v>
      </c>
      <c r="E3030" s="43">
        <f t="shared" si="199"/>
        <v>2050</v>
      </c>
      <c r="F3030" s="33">
        <f t="shared" si="198"/>
        <v>1464</v>
      </c>
      <c r="G3030" s="43"/>
      <c r="H3030" s="33">
        <v>1815</v>
      </c>
      <c r="I3030" s="35">
        <v>1.85</v>
      </c>
      <c r="J3030" s="33">
        <v>2196</v>
      </c>
      <c r="K3030" s="43">
        <f t="shared" si="200"/>
        <v>1464</v>
      </c>
      <c r="L3030" s="43"/>
      <c r="M3030" s="140"/>
      <c r="O3030" s="113"/>
    </row>
    <row r="3031" spans="1:15" ht="17.100000000000001" customHeight="1" x14ac:dyDescent="0.25">
      <c r="A3031" s="29" t="s">
        <v>4913</v>
      </c>
      <c r="B3031" s="28" t="s">
        <v>4914</v>
      </c>
      <c r="C3031" s="1">
        <f>2616*2</f>
        <v>5232</v>
      </c>
      <c r="D3031" s="48" t="s">
        <v>172</v>
      </c>
      <c r="E3031" s="43">
        <f t="shared" si="199"/>
        <v>2442</v>
      </c>
      <c r="F3031" s="33">
        <f t="shared" si="198"/>
        <v>1744</v>
      </c>
      <c r="G3031" s="43"/>
      <c r="H3031" s="33">
        <v>2163</v>
      </c>
      <c r="I3031" s="35">
        <v>2.5</v>
      </c>
      <c r="J3031" s="33">
        <v>2617</v>
      </c>
      <c r="K3031" s="43">
        <f t="shared" si="200"/>
        <v>1744</v>
      </c>
      <c r="L3031" s="43"/>
      <c r="M3031" s="140"/>
      <c r="O3031" s="113"/>
    </row>
    <row r="3032" spans="1:15" ht="17.100000000000001" customHeight="1" x14ac:dyDescent="0.25">
      <c r="A3032" s="29" t="s">
        <v>4915</v>
      </c>
      <c r="B3032" s="28" t="s">
        <v>4916</v>
      </c>
      <c r="C3032" s="1">
        <v>2074</v>
      </c>
      <c r="D3032" s="48" t="s">
        <v>172</v>
      </c>
      <c r="E3032" s="43">
        <f t="shared" si="199"/>
        <v>1936</v>
      </c>
      <c r="F3032" s="33">
        <f t="shared" si="198"/>
        <v>1383</v>
      </c>
      <c r="G3032" s="43"/>
      <c r="H3032" s="33">
        <v>1715</v>
      </c>
      <c r="I3032" s="35">
        <v>2.4500000000000002</v>
      </c>
      <c r="J3032" s="33">
        <v>2075</v>
      </c>
      <c r="K3032" s="43">
        <f t="shared" si="200"/>
        <v>1383</v>
      </c>
      <c r="L3032" s="43"/>
      <c r="M3032" s="140"/>
      <c r="O3032" s="113"/>
    </row>
    <row r="3033" spans="1:15" ht="17.100000000000001" customHeight="1" x14ac:dyDescent="0.25">
      <c r="A3033" s="29" t="s">
        <v>4917</v>
      </c>
      <c r="B3033" s="28" t="s">
        <v>4918</v>
      </c>
      <c r="C3033" s="1">
        <v>3136</v>
      </c>
      <c r="D3033" s="48" t="s">
        <v>172</v>
      </c>
      <c r="E3033" s="43">
        <f t="shared" si="199"/>
        <v>2927</v>
      </c>
      <c r="F3033" s="33">
        <f t="shared" si="198"/>
        <v>2091</v>
      </c>
      <c r="G3033" s="43"/>
      <c r="H3033" s="33">
        <v>2593</v>
      </c>
      <c r="I3033" s="35">
        <v>3.7559999999999998</v>
      </c>
      <c r="J3033" s="33">
        <v>3137</v>
      </c>
      <c r="K3033" s="43">
        <f t="shared" si="200"/>
        <v>2091</v>
      </c>
      <c r="L3033" s="43"/>
      <c r="M3033" s="140"/>
      <c r="O3033" s="113"/>
    </row>
    <row r="3034" spans="1:15" ht="17.100000000000001" customHeight="1" x14ac:dyDescent="0.25">
      <c r="A3034" s="29" t="s">
        <v>4919</v>
      </c>
      <c r="B3034" s="28" t="s">
        <v>4920</v>
      </c>
      <c r="C3034" s="1">
        <v>2794</v>
      </c>
      <c r="D3034" s="48" t="s">
        <v>172</v>
      </c>
      <c r="E3034" s="43">
        <f t="shared" si="199"/>
        <v>2608</v>
      </c>
      <c r="F3034" s="33">
        <f t="shared" si="198"/>
        <v>1863</v>
      </c>
      <c r="G3034" s="43"/>
      <c r="H3034" s="33">
        <v>2310</v>
      </c>
      <c r="I3034" s="35">
        <v>3.08</v>
      </c>
      <c r="J3034" s="33">
        <v>2794</v>
      </c>
      <c r="K3034" s="43">
        <f t="shared" si="200"/>
        <v>1863</v>
      </c>
      <c r="L3034" s="43"/>
      <c r="M3034" s="140"/>
      <c r="O3034" s="113"/>
    </row>
    <row r="3035" spans="1:15" ht="17.100000000000001" customHeight="1" x14ac:dyDescent="0.25">
      <c r="A3035" s="29" t="s">
        <v>4921</v>
      </c>
      <c r="B3035" s="28" t="s">
        <v>4922</v>
      </c>
      <c r="C3035" s="1">
        <f>3846*2</f>
        <v>7692</v>
      </c>
      <c r="D3035" s="48" t="s">
        <v>172</v>
      </c>
      <c r="E3035" s="43">
        <f t="shared" si="199"/>
        <v>3591</v>
      </c>
      <c r="F3035" s="33">
        <f t="shared" si="198"/>
        <v>2565</v>
      </c>
      <c r="G3035" s="43"/>
      <c r="H3035" s="33">
        <v>3180</v>
      </c>
      <c r="I3035" s="35">
        <v>4.6500000000000004</v>
      </c>
      <c r="J3035" s="33">
        <v>3847</v>
      </c>
      <c r="K3035" s="43">
        <f t="shared" si="200"/>
        <v>2565</v>
      </c>
      <c r="L3035" s="43"/>
      <c r="M3035" s="140"/>
      <c r="O3035" s="113"/>
    </row>
    <row r="3036" spans="1:15" ht="17.100000000000001" customHeight="1" x14ac:dyDescent="0.25">
      <c r="A3036" s="29" t="s">
        <v>4923</v>
      </c>
      <c r="B3036" s="28" t="s">
        <v>4924</v>
      </c>
      <c r="C3036" s="1">
        <v>3660</v>
      </c>
      <c r="D3036" s="48" t="s">
        <v>172</v>
      </c>
      <c r="E3036" s="43">
        <f t="shared" si="199"/>
        <v>3416</v>
      </c>
      <c r="F3036" s="33">
        <f t="shared" si="198"/>
        <v>2440</v>
      </c>
      <c r="G3036" s="43"/>
      <c r="H3036" s="33">
        <v>3026</v>
      </c>
      <c r="I3036" s="35">
        <v>3.71</v>
      </c>
      <c r="J3036" s="33">
        <v>3660</v>
      </c>
      <c r="K3036" s="43">
        <f t="shared" si="200"/>
        <v>2440</v>
      </c>
      <c r="L3036" s="43"/>
      <c r="M3036" s="140"/>
      <c r="O3036" s="113"/>
    </row>
    <row r="3037" spans="1:15" ht="17.100000000000001" customHeight="1" x14ac:dyDescent="0.25">
      <c r="A3037" s="29" t="s">
        <v>4925</v>
      </c>
      <c r="B3037" s="28" t="s">
        <v>4926</v>
      </c>
      <c r="C3037" s="1">
        <v>5500</v>
      </c>
      <c r="D3037" s="48" t="s">
        <v>172</v>
      </c>
      <c r="E3037" s="43">
        <f t="shared" si="199"/>
        <v>5134</v>
      </c>
      <c r="F3037" s="33">
        <f t="shared" si="198"/>
        <v>3667</v>
      </c>
      <c r="G3037" s="43"/>
      <c r="H3037" s="33">
        <v>4547</v>
      </c>
      <c r="I3037" s="35">
        <v>1.9</v>
      </c>
      <c r="J3037" s="33">
        <v>5500</v>
      </c>
      <c r="K3037" s="43">
        <f t="shared" si="200"/>
        <v>3667</v>
      </c>
      <c r="L3037" s="43"/>
      <c r="M3037" s="140"/>
      <c r="O3037" s="113"/>
    </row>
    <row r="3038" spans="1:15" ht="17.100000000000001" customHeight="1" x14ac:dyDescent="0.25">
      <c r="A3038" s="29" t="s">
        <v>4927</v>
      </c>
      <c r="B3038" s="28" t="s">
        <v>4928</v>
      </c>
      <c r="C3038" s="1">
        <v>4728</v>
      </c>
      <c r="D3038" s="48" t="s">
        <v>172</v>
      </c>
      <c r="E3038" s="43">
        <f t="shared" si="199"/>
        <v>4413</v>
      </c>
      <c r="F3038" s="33">
        <f t="shared" si="198"/>
        <v>3152</v>
      </c>
      <c r="G3038" s="43"/>
      <c r="H3038" s="33">
        <v>3909</v>
      </c>
      <c r="I3038" s="35">
        <v>5.49</v>
      </c>
      <c r="J3038" s="33">
        <v>4729</v>
      </c>
      <c r="K3038" s="43">
        <f t="shared" si="200"/>
        <v>3152</v>
      </c>
      <c r="L3038" s="43"/>
      <c r="M3038" s="140"/>
      <c r="O3038" s="113"/>
    </row>
    <row r="3039" spans="1:15" ht="17.100000000000001" customHeight="1" x14ac:dyDescent="0.25">
      <c r="A3039" s="29" t="s">
        <v>4929</v>
      </c>
      <c r="B3039" s="28" t="s">
        <v>4930</v>
      </c>
      <c r="C3039" s="1">
        <v>6290</v>
      </c>
      <c r="D3039" s="48" t="s">
        <v>172</v>
      </c>
      <c r="E3039" s="43">
        <f t="shared" si="199"/>
        <v>5872</v>
      </c>
      <c r="F3039" s="33">
        <f t="shared" si="198"/>
        <v>4194</v>
      </c>
      <c r="G3039" s="43"/>
      <c r="H3039" s="33">
        <v>5200</v>
      </c>
      <c r="I3039" s="35">
        <v>7.53</v>
      </c>
      <c r="J3039" s="33">
        <v>6290</v>
      </c>
      <c r="K3039" s="43">
        <f t="shared" si="200"/>
        <v>4194</v>
      </c>
      <c r="L3039" s="43"/>
      <c r="M3039" s="140"/>
      <c r="O3039" s="113"/>
    </row>
    <row r="3040" spans="1:15" ht="17.100000000000001" customHeight="1" x14ac:dyDescent="0.25">
      <c r="A3040" s="29" t="s">
        <v>4931</v>
      </c>
      <c r="B3040" s="28" t="s">
        <v>4932</v>
      </c>
      <c r="C3040" s="1">
        <v>11406</v>
      </c>
      <c r="D3040" s="48" t="s">
        <v>172</v>
      </c>
      <c r="E3040" s="43">
        <f t="shared" si="199"/>
        <v>10646</v>
      </c>
      <c r="F3040" s="33">
        <f t="shared" si="198"/>
        <v>7604</v>
      </c>
      <c r="G3040" s="43"/>
      <c r="H3040" s="33">
        <v>9429</v>
      </c>
      <c r="I3040" s="35">
        <v>10</v>
      </c>
      <c r="J3040" s="33">
        <v>11406</v>
      </c>
      <c r="K3040" s="43">
        <f t="shared" si="200"/>
        <v>7604</v>
      </c>
      <c r="L3040" s="43"/>
      <c r="M3040" s="140"/>
      <c r="O3040" s="113"/>
    </row>
    <row r="3041" spans="1:53" ht="17.100000000000001" customHeight="1" x14ac:dyDescent="0.25">
      <c r="A3041" s="29" t="s">
        <v>4933</v>
      </c>
      <c r="B3041" s="28" t="s">
        <v>4934</v>
      </c>
      <c r="C3041" s="1">
        <v>7792</v>
      </c>
      <c r="D3041" s="48" t="s">
        <v>172</v>
      </c>
      <c r="E3041" s="43">
        <f t="shared" si="199"/>
        <v>7273</v>
      </c>
      <c r="F3041" s="33">
        <f t="shared" si="198"/>
        <v>5195</v>
      </c>
      <c r="G3041" s="43"/>
      <c r="H3041" s="33">
        <v>6442</v>
      </c>
      <c r="I3041" s="35">
        <v>9.34</v>
      </c>
      <c r="J3041" s="33">
        <v>7793</v>
      </c>
      <c r="K3041" s="43">
        <f t="shared" si="200"/>
        <v>5195</v>
      </c>
      <c r="L3041" s="43"/>
      <c r="M3041" s="140"/>
      <c r="O3041" s="113"/>
    </row>
    <row r="3042" spans="1:53" ht="17.100000000000001" customHeight="1" x14ac:dyDescent="0.25">
      <c r="A3042" s="29" t="s">
        <v>4935</v>
      </c>
      <c r="B3042" s="28" t="s">
        <v>4936</v>
      </c>
      <c r="C3042" s="1">
        <v>1939</v>
      </c>
      <c r="D3042" s="48" t="s">
        <v>172</v>
      </c>
      <c r="E3042" s="43">
        <f t="shared" si="199"/>
        <v>1810</v>
      </c>
      <c r="F3042" s="33">
        <f t="shared" si="198"/>
        <v>1293</v>
      </c>
      <c r="G3042" s="43"/>
      <c r="H3042" s="33">
        <v>1603</v>
      </c>
      <c r="I3042" s="35">
        <v>1.45</v>
      </c>
      <c r="J3042" s="33">
        <v>1939</v>
      </c>
      <c r="K3042" s="43">
        <f t="shared" si="200"/>
        <v>1293</v>
      </c>
      <c r="L3042" s="43"/>
      <c r="M3042" s="140"/>
      <c r="O3042" s="113"/>
    </row>
    <row r="3043" spans="1:53" ht="17.100000000000001" customHeight="1" x14ac:dyDescent="0.25">
      <c r="A3043" s="29" t="s">
        <v>4937</v>
      </c>
      <c r="B3043" s="28" t="s">
        <v>4938</v>
      </c>
      <c r="C3043" s="1">
        <v>1712</v>
      </c>
      <c r="D3043" s="48" t="s">
        <v>172</v>
      </c>
      <c r="E3043" s="43">
        <f t="shared" si="199"/>
        <v>1599</v>
      </c>
      <c r="F3043" s="33">
        <f t="shared" si="198"/>
        <v>1142</v>
      </c>
      <c r="G3043" s="43"/>
      <c r="H3043" s="33">
        <v>1416</v>
      </c>
      <c r="I3043" s="35">
        <v>1.84</v>
      </c>
      <c r="J3043" s="33">
        <v>1713</v>
      </c>
      <c r="K3043" s="43">
        <f t="shared" si="200"/>
        <v>1142</v>
      </c>
      <c r="L3043" s="43"/>
      <c r="M3043" s="140"/>
      <c r="O3043" s="113"/>
    </row>
    <row r="3044" spans="1:53" ht="17.100000000000001" customHeight="1" x14ac:dyDescent="0.25">
      <c r="A3044" s="29" t="s">
        <v>4939</v>
      </c>
      <c r="B3044" s="28" t="s">
        <v>4940</v>
      </c>
      <c r="C3044" s="1">
        <v>2165</v>
      </c>
      <c r="D3044" s="48" t="s">
        <v>172</v>
      </c>
      <c r="E3044" s="43">
        <f t="shared" si="199"/>
        <v>2022</v>
      </c>
      <c r="F3044" s="33">
        <f t="shared" si="198"/>
        <v>1444</v>
      </c>
      <c r="G3044" s="43"/>
      <c r="H3044" s="33">
        <v>1790</v>
      </c>
      <c r="I3044" s="35">
        <v>2.31</v>
      </c>
      <c r="J3044" s="33">
        <v>2165</v>
      </c>
      <c r="K3044" s="43">
        <f t="shared" si="200"/>
        <v>1444</v>
      </c>
      <c r="L3044" s="43"/>
      <c r="M3044" s="140"/>
      <c r="O3044" s="113"/>
    </row>
    <row r="3045" spans="1:53" ht="17.100000000000001" customHeight="1" x14ac:dyDescent="0.25">
      <c r="A3045" s="29" t="s">
        <v>4941</v>
      </c>
      <c r="B3045" s="28" t="s">
        <v>4942</v>
      </c>
      <c r="C3045" s="1">
        <v>2955</v>
      </c>
      <c r="D3045" s="48" t="s">
        <v>172</v>
      </c>
      <c r="E3045" s="43">
        <f t="shared" si="199"/>
        <v>2758</v>
      </c>
      <c r="F3045" s="33">
        <f t="shared" si="198"/>
        <v>1970</v>
      </c>
      <c r="G3045" s="43"/>
      <c r="H3045" s="33">
        <v>2443</v>
      </c>
      <c r="I3045" s="35">
        <v>2.4500000000000002</v>
      </c>
      <c r="J3045" s="33">
        <v>2955</v>
      </c>
      <c r="K3045" s="43">
        <f t="shared" si="200"/>
        <v>1970</v>
      </c>
      <c r="L3045" s="43"/>
      <c r="M3045" s="140"/>
      <c r="O3045" s="113"/>
    </row>
    <row r="3046" spans="1:53" ht="17.100000000000001" customHeight="1" x14ac:dyDescent="0.25">
      <c r="A3046" s="29" t="s">
        <v>4943</v>
      </c>
      <c r="B3046" s="28" t="s">
        <v>4944</v>
      </c>
      <c r="C3046" s="1">
        <v>2647</v>
      </c>
      <c r="D3046" s="48" t="s">
        <v>172</v>
      </c>
      <c r="E3046" s="43">
        <f t="shared" si="199"/>
        <v>2471</v>
      </c>
      <c r="F3046" s="33">
        <f t="shared" si="198"/>
        <v>1765</v>
      </c>
      <c r="G3046" s="43"/>
      <c r="H3046" s="33">
        <v>2189</v>
      </c>
      <c r="I3046" s="35">
        <v>3.08</v>
      </c>
      <c r="J3046" s="33">
        <v>2648</v>
      </c>
      <c r="K3046" s="43">
        <f t="shared" si="200"/>
        <v>1765</v>
      </c>
      <c r="L3046" s="43"/>
      <c r="M3046" s="140"/>
      <c r="O3046" s="113"/>
    </row>
    <row r="3047" spans="1:53" ht="17.100000000000001" customHeight="1" x14ac:dyDescent="0.25">
      <c r="A3047" s="29" t="s">
        <v>4945</v>
      </c>
      <c r="B3047" s="28" t="s">
        <v>4946</v>
      </c>
      <c r="C3047" s="1">
        <v>2398</v>
      </c>
      <c r="D3047" s="48" t="s">
        <v>172</v>
      </c>
      <c r="E3047" s="43">
        <f t="shared" si="199"/>
        <v>2239</v>
      </c>
      <c r="F3047" s="33">
        <f t="shared" si="198"/>
        <v>1599</v>
      </c>
      <c r="G3047" s="43"/>
      <c r="H3047" s="33">
        <v>1983</v>
      </c>
      <c r="I3047" s="35">
        <v>2.8</v>
      </c>
      <c r="J3047" s="33">
        <v>2399</v>
      </c>
      <c r="K3047" s="43">
        <f t="shared" si="200"/>
        <v>1599</v>
      </c>
      <c r="L3047" s="43"/>
      <c r="M3047" s="140"/>
      <c r="O3047" s="113"/>
    </row>
    <row r="3048" spans="1:53" ht="17.100000000000001" customHeight="1" x14ac:dyDescent="0.25">
      <c r="A3048" s="29" t="s">
        <v>4947</v>
      </c>
      <c r="B3048" s="28" t="s">
        <v>4948</v>
      </c>
      <c r="C3048" s="1">
        <v>3789</v>
      </c>
      <c r="D3048" s="48" t="s">
        <v>172</v>
      </c>
      <c r="E3048" s="43">
        <f t="shared" si="199"/>
        <v>3538</v>
      </c>
      <c r="F3048" s="33">
        <f t="shared" si="198"/>
        <v>2527</v>
      </c>
      <c r="G3048" s="43"/>
      <c r="H3048" s="33">
        <v>3133</v>
      </c>
      <c r="I3048" s="35">
        <v>4.6500000000000004</v>
      </c>
      <c r="J3048" s="33">
        <v>3790</v>
      </c>
      <c r="K3048" s="43">
        <f t="shared" si="200"/>
        <v>2527</v>
      </c>
      <c r="L3048" s="43"/>
      <c r="M3048" s="140"/>
      <c r="O3048" s="113"/>
    </row>
    <row r="3049" spans="1:53" ht="17.100000000000001" customHeight="1" x14ac:dyDescent="0.25">
      <c r="A3049" s="29" t="s">
        <v>4949</v>
      </c>
      <c r="B3049" s="28" t="s">
        <v>4950</v>
      </c>
      <c r="C3049" s="1">
        <v>3445</v>
      </c>
      <c r="D3049" s="48" t="s">
        <v>172</v>
      </c>
      <c r="E3049" s="43">
        <f t="shared" si="199"/>
        <v>3216</v>
      </c>
      <c r="F3049" s="33">
        <f t="shared" si="198"/>
        <v>2297</v>
      </c>
      <c r="G3049" s="43"/>
      <c r="H3049" s="33">
        <v>2848</v>
      </c>
      <c r="I3049" s="35">
        <v>3.71</v>
      </c>
      <c r="J3049" s="33">
        <v>3445</v>
      </c>
      <c r="K3049" s="43">
        <f t="shared" si="200"/>
        <v>2297</v>
      </c>
      <c r="L3049" s="43"/>
      <c r="M3049" s="140"/>
      <c r="O3049" s="113"/>
    </row>
    <row r="3050" spans="1:53" ht="17.100000000000001" customHeight="1" x14ac:dyDescent="0.25">
      <c r="A3050" s="29" t="s">
        <v>4951</v>
      </c>
      <c r="B3050" s="28" t="s">
        <v>4952</v>
      </c>
      <c r="C3050" s="1">
        <v>4627</v>
      </c>
      <c r="D3050" s="48" t="s">
        <v>172</v>
      </c>
      <c r="E3050" s="43">
        <f t="shared" si="199"/>
        <v>4319</v>
      </c>
      <c r="F3050" s="33">
        <f t="shared" si="198"/>
        <v>3085</v>
      </c>
      <c r="G3050" s="43"/>
      <c r="H3050" s="33">
        <v>3825</v>
      </c>
      <c r="I3050" s="35">
        <v>5.49</v>
      </c>
      <c r="J3050" s="33">
        <v>4627</v>
      </c>
      <c r="K3050" s="43">
        <f t="shared" si="200"/>
        <v>3085</v>
      </c>
      <c r="L3050" s="43"/>
      <c r="M3050" s="140"/>
      <c r="O3050" s="113"/>
    </row>
    <row r="3051" spans="1:53" ht="17.100000000000001" customHeight="1" x14ac:dyDescent="0.25">
      <c r="A3051" s="29" t="s">
        <v>4953</v>
      </c>
      <c r="B3051" s="28" t="s">
        <v>4954</v>
      </c>
      <c r="C3051" s="1">
        <v>7895</v>
      </c>
      <c r="D3051" s="48" t="s">
        <v>172</v>
      </c>
      <c r="E3051" s="43">
        <f t="shared" si="199"/>
        <v>7370</v>
      </c>
      <c r="F3051" s="33">
        <f t="shared" si="198"/>
        <v>5264</v>
      </c>
      <c r="G3051" s="43"/>
      <c r="H3051" s="33">
        <v>6527</v>
      </c>
      <c r="I3051" s="35">
        <v>7.03</v>
      </c>
      <c r="J3051" s="33">
        <v>7896</v>
      </c>
      <c r="K3051" s="43">
        <f t="shared" si="200"/>
        <v>5264</v>
      </c>
      <c r="L3051" s="43"/>
      <c r="M3051" s="140"/>
      <c r="O3051" s="113"/>
    </row>
    <row r="3052" spans="1:53" ht="17.100000000000001" customHeight="1" x14ac:dyDescent="0.25">
      <c r="A3052" s="29" t="s">
        <v>4955</v>
      </c>
      <c r="B3052" s="28" t="s">
        <v>4956</v>
      </c>
      <c r="C3052" s="1">
        <v>5931</v>
      </c>
      <c r="D3052" s="48" t="s">
        <v>172</v>
      </c>
      <c r="E3052" s="43">
        <f t="shared" si="199"/>
        <v>5536</v>
      </c>
      <c r="F3052" s="33">
        <f t="shared" si="198"/>
        <v>3954</v>
      </c>
      <c r="G3052" s="43"/>
      <c r="H3052" s="33">
        <v>4903</v>
      </c>
      <c r="I3052" s="35">
        <v>6.53</v>
      </c>
      <c r="J3052" s="33">
        <v>5931</v>
      </c>
      <c r="K3052" s="43">
        <f t="shared" si="200"/>
        <v>3954</v>
      </c>
      <c r="L3052" s="43"/>
      <c r="M3052" s="140"/>
      <c r="O3052" s="113"/>
    </row>
    <row r="3053" spans="1:53" ht="17.100000000000001" customHeight="1" x14ac:dyDescent="0.25">
      <c r="A3053" s="29" t="s">
        <v>4957</v>
      </c>
      <c r="B3053" s="28" t="s">
        <v>4958</v>
      </c>
      <c r="C3053" s="1">
        <v>5497</v>
      </c>
      <c r="D3053" s="48" t="s">
        <v>172</v>
      </c>
      <c r="E3053" s="43">
        <f t="shared" si="199"/>
        <v>5131</v>
      </c>
      <c r="F3053" s="33">
        <f t="shared" si="198"/>
        <v>3665</v>
      </c>
      <c r="G3053" s="43"/>
      <c r="H3053" s="33">
        <v>4545</v>
      </c>
      <c r="I3053" s="35">
        <v>6.95</v>
      </c>
      <c r="J3053" s="33">
        <v>5498</v>
      </c>
      <c r="K3053" s="43">
        <f t="shared" si="200"/>
        <v>3665</v>
      </c>
      <c r="L3053" s="43"/>
      <c r="M3053" s="140"/>
      <c r="O3053" s="113"/>
    </row>
    <row r="3054" spans="1:53" ht="15.75" thickBot="1" x14ac:dyDescent="0.3">
      <c r="A3054" s="35"/>
      <c r="E3054" s="43" t="str">
        <f t="shared" si="199"/>
        <v/>
      </c>
      <c r="F3054" s="33" t="str">
        <f t="shared" si="198"/>
        <v/>
      </c>
      <c r="G3054" s="43"/>
      <c r="H3054" s="29"/>
      <c r="J3054" s="33" t="s">
        <v>159</v>
      </c>
      <c r="K3054" s="43"/>
      <c r="L3054" s="43"/>
      <c r="M3054" s="140"/>
      <c r="O3054" s="113"/>
    </row>
    <row r="3055" spans="1:53" x14ac:dyDescent="0.25">
      <c r="B3055" s="30"/>
      <c r="E3055" s="43" t="str">
        <f t="shared" si="199"/>
        <v/>
      </c>
      <c r="F3055" s="33" t="str">
        <f t="shared" si="198"/>
        <v/>
      </c>
      <c r="G3055" s="43"/>
      <c r="H3055" s="29"/>
      <c r="J3055" s="114" t="s">
        <v>159</v>
      </c>
      <c r="K3055" s="43"/>
      <c r="L3055" s="43"/>
      <c r="M3055" s="140"/>
      <c r="O3055" s="113"/>
      <c r="Q3055" s="42"/>
      <c r="R3055" s="42"/>
      <c r="S3055" s="42"/>
      <c r="T3055" s="42"/>
      <c r="U3055" s="42"/>
      <c r="V3055" s="42"/>
      <c r="W3055" s="42"/>
      <c r="X3055" s="42"/>
      <c r="Y3055" s="42"/>
      <c r="Z3055" s="42"/>
      <c r="AA3055" s="42"/>
      <c r="AB3055" s="42"/>
      <c r="AC3055" s="42"/>
      <c r="AD3055" s="42"/>
      <c r="AE3055" s="42"/>
      <c r="AF3055" s="42"/>
      <c r="AG3055" s="42"/>
      <c r="AH3055" s="42"/>
      <c r="AI3055" s="42"/>
      <c r="AJ3055" s="42"/>
      <c r="AK3055" s="42"/>
      <c r="AL3055" s="42"/>
      <c r="AM3055" s="42"/>
      <c r="AN3055" s="42"/>
      <c r="AO3055" s="42"/>
      <c r="AP3055" s="42"/>
      <c r="AQ3055" s="42"/>
      <c r="AR3055" s="42"/>
      <c r="AS3055" s="42"/>
      <c r="AT3055" s="42"/>
      <c r="AU3055" s="42"/>
      <c r="AV3055" s="42"/>
      <c r="AW3055" s="42"/>
      <c r="AX3055" s="42"/>
      <c r="AY3055" s="42"/>
      <c r="AZ3055" s="42"/>
      <c r="BA3055" s="42"/>
    </row>
    <row r="3056" spans="1:53" s="42" customFormat="1" x14ac:dyDescent="0.25">
      <c r="A3056" s="23"/>
      <c r="B3056" s="37" t="s">
        <v>614</v>
      </c>
      <c r="C3056" s="115"/>
      <c r="D3056" s="31"/>
      <c r="E3056" s="43" t="str">
        <f t="shared" si="199"/>
        <v/>
      </c>
      <c r="F3056" s="33" t="str">
        <f t="shared" si="198"/>
        <v/>
      </c>
      <c r="G3056" s="43"/>
      <c r="H3056" s="29"/>
      <c r="I3056" s="41"/>
      <c r="J3056" s="40" t="s">
        <v>159</v>
      </c>
      <c r="K3056" s="43"/>
      <c r="L3056" s="43"/>
      <c r="M3056" s="140"/>
      <c r="N3056" s="113"/>
      <c r="O3056" s="113"/>
      <c r="Q3056" s="24"/>
      <c r="R3056" s="24"/>
      <c r="S3056" s="24"/>
      <c r="T3056" s="24"/>
      <c r="U3056" s="24"/>
      <c r="V3056" s="24"/>
      <c r="W3056" s="24"/>
      <c r="X3056" s="24"/>
      <c r="Y3056" s="24"/>
      <c r="Z3056" s="24"/>
      <c r="AA3056" s="24"/>
      <c r="AB3056" s="24"/>
      <c r="AC3056" s="24"/>
      <c r="AD3056" s="24"/>
      <c r="AE3056" s="24"/>
      <c r="AF3056" s="24"/>
      <c r="AG3056" s="24"/>
      <c r="AH3056" s="24"/>
      <c r="AI3056" s="24"/>
      <c r="AJ3056" s="24"/>
      <c r="AK3056" s="24"/>
      <c r="AL3056" s="24"/>
      <c r="AM3056" s="24"/>
      <c r="AN3056" s="24"/>
      <c r="AO3056" s="24"/>
      <c r="AP3056" s="24"/>
      <c r="AQ3056" s="24"/>
      <c r="AR3056" s="24"/>
      <c r="AS3056" s="24"/>
      <c r="AT3056" s="24"/>
      <c r="AU3056" s="24"/>
      <c r="AV3056" s="24"/>
      <c r="AW3056" s="24"/>
      <c r="AX3056" s="24"/>
      <c r="AY3056" s="24"/>
      <c r="AZ3056" s="24"/>
      <c r="BA3056" s="24"/>
    </row>
    <row r="3057" spans="1:15" ht="12.75" customHeight="1" x14ac:dyDescent="0.25">
      <c r="B3057" s="37" t="s">
        <v>4959</v>
      </c>
      <c r="D3057" s="31"/>
      <c r="E3057" s="43" t="str">
        <f t="shared" si="199"/>
        <v/>
      </c>
      <c r="F3057" s="33" t="str">
        <f t="shared" si="198"/>
        <v/>
      </c>
      <c r="G3057" s="43"/>
      <c r="H3057" s="55" t="s">
        <v>241</v>
      </c>
      <c r="I3057" s="35" t="s">
        <v>242</v>
      </c>
      <c r="J3057" s="114" t="s">
        <v>159</v>
      </c>
      <c r="K3057" s="43"/>
      <c r="L3057" s="43"/>
      <c r="M3057" s="140"/>
      <c r="O3057" s="113"/>
    </row>
    <row r="3058" spans="1:15" ht="15.75" thickBot="1" x14ac:dyDescent="0.3">
      <c r="A3058" s="23" t="s">
        <v>73</v>
      </c>
      <c r="B3058" s="59" t="s">
        <v>4960</v>
      </c>
      <c r="D3058" s="31" t="s">
        <v>243</v>
      </c>
      <c r="E3058" s="43" t="str">
        <f t="shared" si="199"/>
        <v/>
      </c>
      <c r="F3058" s="33" t="str">
        <f t="shared" si="198"/>
        <v/>
      </c>
      <c r="G3058" s="43"/>
      <c r="H3058" s="55" t="s">
        <v>244</v>
      </c>
      <c r="I3058" s="35" t="s">
        <v>245</v>
      </c>
      <c r="J3058" s="114" t="s">
        <v>159</v>
      </c>
      <c r="K3058" s="43"/>
      <c r="L3058" s="43"/>
      <c r="M3058" s="140"/>
      <c r="O3058" s="113"/>
    </row>
    <row r="3059" spans="1:15" x14ac:dyDescent="0.25">
      <c r="A3059" s="29" t="s">
        <v>4961</v>
      </c>
      <c r="B3059" s="28" t="s">
        <v>4962</v>
      </c>
      <c r="C3059" s="1">
        <v>396</v>
      </c>
      <c r="D3059" s="48" t="s">
        <v>172</v>
      </c>
      <c r="E3059" s="43">
        <f t="shared" si="199"/>
        <v>371</v>
      </c>
      <c r="F3059" s="33">
        <f t="shared" si="198"/>
        <v>265</v>
      </c>
      <c r="G3059" s="43"/>
      <c r="H3059" s="33">
        <v>328</v>
      </c>
      <c r="I3059" s="35">
        <v>0.24</v>
      </c>
      <c r="J3059" s="114">
        <v>397</v>
      </c>
      <c r="K3059" s="43">
        <f t="shared" ref="K3059:K3098" si="201">H3059/1.24</f>
        <v>265</v>
      </c>
      <c r="L3059" s="43"/>
      <c r="M3059" s="140"/>
      <c r="O3059" s="113"/>
    </row>
    <row r="3060" spans="1:15" ht="17.100000000000001" customHeight="1" x14ac:dyDescent="0.25">
      <c r="A3060" s="29" t="s">
        <v>4963</v>
      </c>
      <c r="B3060" s="28" t="s">
        <v>4964</v>
      </c>
      <c r="C3060" s="1">
        <v>370</v>
      </c>
      <c r="D3060" s="48" t="s">
        <v>172</v>
      </c>
      <c r="E3060" s="43">
        <f t="shared" si="199"/>
        <v>346</v>
      </c>
      <c r="F3060" s="33">
        <f t="shared" si="198"/>
        <v>247</v>
      </c>
      <c r="G3060" s="43"/>
      <c r="H3060" s="33">
        <v>306</v>
      </c>
      <c r="I3060" s="35">
        <v>0.4</v>
      </c>
      <c r="J3060" s="33">
        <v>370</v>
      </c>
      <c r="K3060" s="43">
        <f t="shared" si="201"/>
        <v>247</v>
      </c>
      <c r="L3060" s="43"/>
      <c r="M3060" s="140"/>
      <c r="O3060" s="113"/>
    </row>
    <row r="3061" spans="1:15" ht="17.100000000000001" customHeight="1" x14ac:dyDescent="0.25">
      <c r="A3061" s="29" t="s">
        <v>4965</v>
      </c>
      <c r="B3061" s="28" t="s">
        <v>4966</v>
      </c>
      <c r="C3061" s="1">
        <v>508</v>
      </c>
      <c r="D3061" s="48" t="s">
        <v>172</v>
      </c>
      <c r="E3061" s="43">
        <f t="shared" si="199"/>
        <v>475</v>
      </c>
      <c r="F3061" s="33">
        <f t="shared" si="198"/>
        <v>339</v>
      </c>
      <c r="G3061" s="43"/>
      <c r="H3061" s="33">
        <v>420</v>
      </c>
      <c r="I3061" s="35">
        <v>0.5</v>
      </c>
      <c r="J3061" s="33">
        <v>508</v>
      </c>
      <c r="K3061" s="43">
        <f t="shared" si="201"/>
        <v>339</v>
      </c>
      <c r="L3061" s="43"/>
      <c r="M3061" s="140"/>
      <c r="O3061" s="113"/>
    </row>
    <row r="3062" spans="1:15" ht="17.100000000000001" customHeight="1" x14ac:dyDescent="0.25">
      <c r="A3062" s="29" t="s">
        <v>4967</v>
      </c>
      <c r="B3062" s="28" t="s">
        <v>4968</v>
      </c>
      <c r="C3062" s="1">
        <v>580</v>
      </c>
      <c r="D3062" s="48" t="s">
        <v>172</v>
      </c>
      <c r="E3062" s="43">
        <f t="shared" si="199"/>
        <v>542</v>
      </c>
      <c r="F3062" s="33">
        <f t="shared" si="198"/>
        <v>387</v>
      </c>
      <c r="G3062" s="43"/>
      <c r="H3062" s="33">
        <v>480</v>
      </c>
      <c r="I3062" s="35">
        <v>0.6</v>
      </c>
      <c r="J3062" s="33">
        <v>581</v>
      </c>
      <c r="K3062" s="43">
        <f t="shared" si="201"/>
        <v>387</v>
      </c>
      <c r="L3062" s="43"/>
      <c r="M3062" s="140"/>
      <c r="O3062" s="113"/>
    </row>
    <row r="3063" spans="1:15" ht="17.100000000000001" customHeight="1" x14ac:dyDescent="0.25">
      <c r="A3063" s="29" t="s">
        <v>4969</v>
      </c>
      <c r="B3063" s="28" t="s">
        <v>4970</v>
      </c>
      <c r="C3063" s="1">
        <v>1070</v>
      </c>
      <c r="D3063" s="48" t="s">
        <v>172</v>
      </c>
      <c r="E3063" s="43">
        <f t="shared" si="199"/>
        <v>574</v>
      </c>
      <c r="F3063" s="33">
        <f t="shared" si="198"/>
        <v>410</v>
      </c>
      <c r="G3063" s="43"/>
      <c r="H3063" s="33">
        <v>508</v>
      </c>
      <c r="I3063" s="35">
        <v>0.7</v>
      </c>
      <c r="J3063" s="33">
        <v>615</v>
      </c>
      <c r="K3063" s="43">
        <f t="shared" si="201"/>
        <v>410</v>
      </c>
      <c r="L3063" s="43"/>
      <c r="M3063" s="140"/>
      <c r="O3063" s="113"/>
    </row>
    <row r="3064" spans="1:15" ht="17.100000000000001" customHeight="1" x14ac:dyDescent="0.25">
      <c r="A3064" s="29" t="s">
        <v>4971</v>
      </c>
      <c r="B3064" s="28" t="s">
        <v>4972</v>
      </c>
      <c r="C3064" s="1">
        <v>735</v>
      </c>
      <c r="D3064" s="48" t="s">
        <v>172</v>
      </c>
      <c r="E3064" s="43">
        <f t="shared" si="199"/>
        <v>686</v>
      </c>
      <c r="F3064" s="33">
        <f t="shared" si="198"/>
        <v>490</v>
      </c>
      <c r="G3064" s="43"/>
      <c r="H3064" s="33">
        <v>608</v>
      </c>
      <c r="I3064" s="35">
        <v>0.6</v>
      </c>
      <c r="J3064" s="33">
        <v>735</v>
      </c>
      <c r="K3064" s="43">
        <f t="shared" si="201"/>
        <v>490</v>
      </c>
      <c r="L3064" s="43"/>
      <c r="M3064" s="140"/>
      <c r="O3064" s="113"/>
    </row>
    <row r="3065" spans="1:15" ht="17.100000000000001" customHeight="1" x14ac:dyDescent="0.25">
      <c r="A3065" s="29" t="s">
        <v>4973</v>
      </c>
      <c r="B3065" s="28" t="s">
        <v>4974</v>
      </c>
      <c r="C3065" s="1">
        <v>965</v>
      </c>
      <c r="D3065" s="48" t="s">
        <v>172</v>
      </c>
      <c r="E3065" s="43">
        <f t="shared" si="199"/>
        <v>902</v>
      </c>
      <c r="F3065" s="33">
        <f t="shared" si="198"/>
        <v>644</v>
      </c>
      <c r="G3065" s="43"/>
      <c r="H3065" s="33">
        <v>798</v>
      </c>
      <c r="I3065" s="35">
        <v>0.8</v>
      </c>
      <c r="J3065" s="33">
        <v>965</v>
      </c>
      <c r="K3065" s="43">
        <f t="shared" si="201"/>
        <v>644</v>
      </c>
      <c r="L3065" s="43"/>
      <c r="M3065" s="140"/>
      <c r="O3065" s="113"/>
    </row>
    <row r="3066" spans="1:15" ht="17.100000000000001" customHeight="1" x14ac:dyDescent="0.25">
      <c r="A3066" s="29" t="s">
        <v>4975</v>
      </c>
      <c r="B3066" s="28" t="s">
        <v>4976</v>
      </c>
      <c r="C3066" s="1">
        <v>868</v>
      </c>
      <c r="D3066" s="48" t="s">
        <v>172</v>
      </c>
      <c r="E3066" s="43">
        <f t="shared" si="199"/>
        <v>811</v>
      </c>
      <c r="F3066" s="33">
        <f t="shared" si="198"/>
        <v>579</v>
      </c>
      <c r="G3066" s="43"/>
      <c r="H3066" s="33">
        <v>718</v>
      </c>
      <c r="I3066" s="35">
        <v>0.9</v>
      </c>
      <c r="J3066" s="33">
        <v>869</v>
      </c>
      <c r="K3066" s="43">
        <f t="shared" si="201"/>
        <v>579</v>
      </c>
      <c r="L3066" s="43"/>
      <c r="M3066" s="140"/>
      <c r="O3066" s="113"/>
    </row>
    <row r="3067" spans="1:15" ht="17.100000000000001" customHeight="1" x14ac:dyDescent="0.25">
      <c r="A3067" s="29" t="s">
        <v>4977</v>
      </c>
      <c r="B3067" s="28" t="s">
        <v>4978</v>
      </c>
      <c r="C3067" s="1">
        <f>1144*2</f>
        <v>2288</v>
      </c>
      <c r="D3067" s="48" t="s">
        <v>172</v>
      </c>
      <c r="E3067" s="43">
        <f t="shared" si="199"/>
        <v>1068</v>
      </c>
      <c r="F3067" s="33">
        <f t="shared" si="198"/>
        <v>763</v>
      </c>
      <c r="G3067" s="43"/>
      <c r="H3067" s="33">
        <v>946</v>
      </c>
      <c r="I3067" s="35">
        <v>1.3</v>
      </c>
      <c r="J3067" s="33">
        <v>1144</v>
      </c>
      <c r="K3067" s="43">
        <f t="shared" si="201"/>
        <v>763</v>
      </c>
      <c r="L3067" s="43"/>
      <c r="M3067" s="140"/>
      <c r="O3067" s="113"/>
    </row>
    <row r="3068" spans="1:15" ht="17.100000000000001" customHeight="1" x14ac:dyDescent="0.25">
      <c r="A3068" s="29" t="s">
        <v>4979</v>
      </c>
      <c r="B3068" s="28" t="s">
        <v>4980</v>
      </c>
      <c r="C3068" s="1">
        <v>798</v>
      </c>
      <c r="D3068" s="48" t="s">
        <v>172</v>
      </c>
      <c r="E3068" s="43">
        <f t="shared" si="199"/>
        <v>745</v>
      </c>
      <c r="F3068" s="33">
        <f t="shared" si="198"/>
        <v>532</v>
      </c>
      <c r="G3068" s="43"/>
      <c r="H3068" s="33">
        <v>660</v>
      </c>
      <c r="I3068" s="35">
        <v>0.8</v>
      </c>
      <c r="J3068" s="33">
        <v>798</v>
      </c>
      <c r="K3068" s="43">
        <f t="shared" si="201"/>
        <v>532</v>
      </c>
      <c r="L3068" s="43"/>
      <c r="M3068" s="140"/>
      <c r="O3068" s="113"/>
    </row>
    <row r="3069" spans="1:15" ht="17.100000000000001" customHeight="1" x14ac:dyDescent="0.25">
      <c r="A3069" s="29" t="s">
        <v>4981</v>
      </c>
      <c r="B3069" s="28" t="s">
        <v>4982</v>
      </c>
      <c r="C3069" s="1">
        <v>947</v>
      </c>
      <c r="D3069" s="48" t="s">
        <v>172</v>
      </c>
      <c r="E3069" s="43">
        <f t="shared" si="199"/>
        <v>883</v>
      </c>
      <c r="F3069" s="33">
        <f t="shared" si="198"/>
        <v>631</v>
      </c>
      <c r="G3069" s="43"/>
      <c r="H3069" s="33">
        <v>783</v>
      </c>
      <c r="I3069" s="35">
        <v>1</v>
      </c>
      <c r="J3069" s="33">
        <v>947</v>
      </c>
      <c r="K3069" s="43">
        <f t="shared" si="201"/>
        <v>631</v>
      </c>
      <c r="L3069" s="43"/>
      <c r="M3069" s="140"/>
      <c r="O3069" s="113"/>
    </row>
    <row r="3070" spans="1:15" ht="17.100000000000001" customHeight="1" x14ac:dyDescent="0.25">
      <c r="A3070" s="29" t="s">
        <v>4983</v>
      </c>
      <c r="B3070" s="28" t="s">
        <v>4984</v>
      </c>
      <c r="C3070" s="1">
        <v>1123</v>
      </c>
      <c r="D3070" s="48" t="s">
        <v>172</v>
      </c>
      <c r="E3070" s="43">
        <f t="shared" si="199"/>
        <v>1049</v>
      </c>
      <c r="F3070" s="33">
        <f t="shared" si="198"/>
        <v>749</v>
      </c>
      <c r="G3070" s="43"/>
      <c r="H3070" s="33">
        <v>929</v>
      </c>
      <c r="I3070" s="35">
        <v>1.2</v>
      </c>
      <c r="J3070" s="33">
        <v>1124</v>
      </c>
      <c r="K3070" s="43">
        <f t="shared" si="201"/>
        <v>749</v>
      </c>
      <c r="L3070" s="43"/>
      <c r="M3070" s="140"/>
      <c r="O3070" s="113"/>
    </row>
    <row r="3071" spans="1:15" ht="17.100000000000001" customHeight="1" x14ac:dyDescent="0.25">
      <c r="A3071" s="29" t="s">
        <v>4985</v>
      </c>
      <c r="B3071" s="28" t="s">
        <v>4986</v>
      </c>
      <c r="C3071" s="1">
        <f>1347*2</f>
        <v>2694</v>
      </c>
      <c r="D3071" s="48" t="s">
        <v>172</v>
      </c>
      <c r="E3071" s="43">
        <f t="shared" si="199"/>
        <v>1257</v>
      </c>
      <c r="F3071" s="33">
        <f t="shared" si="198"/>
        <v>898</v>
      </c>
      <c r="G3071" s="43"/>
      <c r="H3071" s="33">
        <v>1114</v>
      </c>
      <c r="I3071" s="35">
        <v>1.6</v>
      </c>
      <c r="J3071" s="33">
        <v>1348</v>
      </c>
      <c r="K3071" s="43">
        <f t="shared" si="201"/>
        <v>898</v>
      </c>
      <c r="L3071" s="43"/>
      <c r="M3071" s="140"/>
      <c r="O3071" s="113"/>
    </row>
    <row r="3072" spans="1:15" ht="17.100000000000001" customHeight="1" x14ac:dyDescent="0.25">
      <c r="A3072" s="29" t="s">
        <v>4987</v>
      </c>
      <c r="B3072" s="28" t="s">
        <v>4988</v>
      </c>
      <c r="C3072" s="1">
        <f>1814*2</f>
        <v>3628</v>
      </c>
      <c r="D3072" s="48" t="s">
        <v>172</v>
      </c>
      <c r="E3072" s="43">
        <f t="shared" si="199"/>
        <v>1694</v>
      </c>
      <c r="F3072" s="33">
        <f t="shared" si="198"/>
        <v>1210</v>
      </c>
      <c r="G3072" s="43"/>
      <c r="H3072" s="33">
        <v>1500</v>
      </c>
      <c r="I3072" s="35">
        <v>2</v>
      </c>
      <c r="J3072" s="33">
        <v>1815</v>
      </c>
      <c r="K3072" s="43">
        <f t="shared" si="201"/>
        <v>1210</v>
      </c>
      <c r="L3072" s="43"/>
      <c r="M3072" s="140"/>
      <c r="O3072" s="113"/>
    </row>
    <row r="3073" spans="1:15" ht="17.100000000000001" customHeight="1" x14ac:dyDescent="0.25">
      <c r="A3073" s="29" t="s">
        <v>4989</v>
      </c>
      <c r="B3073" s="28" t="s">
        <v>4990</v>
      </c>
      <c r="C3073" s="1">
        <v>2452</v>
      </c>
      <c r="D3073" s="48" t="s">
        <v>172</v>
      </c>
      <c r="E3073" s="43">
        <f t="shared" si="199"/>
        <v>2289</v>
      </c>
      <c r="F3073" s="33">
        <f t="shared" si="198"/>
        <v>1635</v>
      </c>
      <c r="G3073" s="43"/>
      <c r="H3073" s="33">
        <v>2027</v>
      </c>
      <c r="I3073" s="35">
        <v>2.4</v>
      </c>
      <c r="J3073" s="33">
        <v>2452</v>
      </c>
      <c r="K3073" s="43">
        <f t="shared" si="201"/>
        <v>1635</v>
      </c>
      <c r="L3073" s="43"/>
      <c r="M3073" s="140"/>
      <c r="O3073" s="113"/>
    </row>
    <row r="3074" spans="1:15" ht="17.100000000000001" customHeight="1" x14ac:dyDescent="0.25">
      <c r="A3074" s="29" t="s">
        <v>4991</v>
      </c>
      <c r="B3074" s="28" t="s">
        <v>4992</v>
      </c>
      <c r="C3074" s="1">
        <v>1079</v>
      </c>
      <c r="D3074" s="48" t="s">
        <v>172</v>
      </c>
      <c r="E3074" s="43">
        <f t="shared" si="199"/>
        <v>1007</v>
      </c>
      <c r="F3074" s="33">
        <f t="shared" si="198"/>
        <v>719</v>
      </c>
      <c r="G3074" s="43"/>
      <c r="H3074" s="33">
        <v>892</v>
      </c>
      <c r="I3074" s="35">
        <v>1.2</v>
      </c>
      <c r="J3074" s="33">
        <v>1079</v>
      </c>
      <c r="K3074" s="43">
        <f t="shared" si="201"/>
        <v>719</v>
      </c>
      <c r="L3074" s="43"/>
      <c r="M3074" s="140"/>
      <c r="O3074" s="113"/>
    </row>
    <row r="3075" spans="1:15" ht="17.100000000000001" customHeight="1" x14ac:dyDescent="0.25">
      <c r="A3075" s="29" t="s">
        <v>4993</v>
      </c>
      <c r="B3075" s="28" t="s">
        <v>4994</v>
      </c>
      <c r="C3075" s="1">
        <v>2060</v>
      </c>
      <c r="D3075" s="48" t="s">
        <v>172</v>
      </c>
      <c r="E3075" s="43">
        <f t="shared" si="199"/>
        <v>1922</v>
      </c>
      <c r="F3075" s="33">
        <f t="shared" si="198"/>
        <v>1373</v>
      </c>
      <c r="G3075" s="43"/>
      <c r="H3075" s="33">
        <v>1703</v>
      </c>
      <c r="I3075" s="35">
        <v>1.4</v>
      </c>
      <c r="J3075" s="33">
        <v>2060</v>
      </c>
      <c r="K3075" s="43">
        <f t="shared" si="201"/>
        <v>1373</v>
      </c>
      <c r="L3075" s="43"/>
      <c r="M3075" s="140"/>
      <c r="O3075" s="113"/>
    </row>
    <row r="3076" spans="1:15" ht="17.100000000000001" customHeight="1" x14ac:dyDescent="0.25">
      <c r="A3076" s="29" t="s">
        <v>4995</v>
      </c>
      <c r="B3076" s="28" t="s">
        <v>4996</v>
      </c>
      <c r="C3076" s="1">
        <v>1676</v>
      </c>
      <c r="D3076" s="48" t="s">
        <v>172</v>
      </c>
      <c r="E3076" s="43">
        <f t="shared" si="199"/>
        <v>1565</v>
      </c>
      <c r="F3076" s="33">
        <f t="shared" si="198"/>
        <v>1118</v>
      </c>
      <c r="G3076" s="43"/>
      <c r="H3076" s="33">
        <v>1386</v>
      </c>
      <c r="I3076" s="35">
        <v>1.9</v>
      </c>
      <c r="J3076" s="33">
        <v>1677</v>
      </c>
      <c r="K3076" s="43">
        <f t="shared" si="201"/>
        <v>1118</v>
      </c>
      <c r="L3076" s="43"/>
      <c r="M3076" s="140"/>
      <c r="O3076" s="113"/>
    </row>
    <row r="3077" spans="1:15" ht="17.100000000000001" customHeight="1" x14ac:dyDescent="0.25">
      <c r="A3077" s="29" t="s">
        <v>4997</v>
      </c>
      <c r="B3077" s="28" t="s">
        <v>4998</v>
      </c>
      <c r="C3077" s="1">
        <v>2418</v>
      </c>
      <c r="D3077" s="48" t="s">
        <v>172</v>
      </c>
      <c r="E3077" s="43">
        <f t="shared" si="199"/>
        <v>2257</v>
      </c>
      <c r="F3077" s="33">
        <f t="shared" si="198"/>
        <v>1612</v>
      </c>
      <c r="G3077" s="43"/>
      <c r="H3077" s="33">
        <v>1999</v>
      </c>
      <c r="I3077" s="35">
        <v>2.4</v>
      </c>
      <c r="J3077" s="33">
        <v>2418</v>
      </c>
      <c r="K3077" s="43">
        <f t="shared" si="201"/>
        <v>1612</v>
      </c>
      <c r="L3077" s="43"/>
      <c r="M3077" s="140"/>
      <c r="O3077" s="113"/>
    </row>
    <row r="3078" spans="1:15" ht="17.100000000000001" customHeight="1" x14ac:dyDescent="0.25">
      <c r="A3078" s="29" t="s">
        <v>4999</v>
      </c>
      <c r="B3078" s="28" t="s">
        <v>5000</v>
      </c>
      <c r="C3078" s="1">
        <v>4584</v>
      </c>
      <c r="D3078" s="48" t="s">
        <v>172</v>
      </c>
      <c r="E3078" s="43">
        <f t="shared" si="199"/>
        <v>4278</v>
      </c>
      <c r="F3078" s="33">
        <f t="shared" si="198"/>
        <v>3056</v>
      </c>
      <c r="G3078" s="43"/>
      <c r="H3078" s="33">
        <v>3790</v>
      </c>
      <c r="I3078" s="35">
        <v>2.4</v>
      </c>
      <c r="J3078" s="33">
        <v>4585</v>
      </c>
      <c r="K3078" s="43">
        <f t="shared" si="201"/>
        <v>3056</v>
      </c>
      <c r="L3078" s="43"/>
      <c r="M3078" s="140"/>
      <c r="O3078" s="113"/>
    </row>
    <row r="3079" spans="1:15" ht="17.100000000000001" customHeight="1" x14ac:dyDescent="0.25">
      <c r="A3079" s="29" t="s">
        <v>5001</v>
      </c>
      <c r="B3079" s="28" t="s">
        <v>5002</v>
      </c>
      <c r="C3079" s="1">
        <f>2410*2</f>
        <v>4820</v>
      </c>
      <c r="D3079" s="48" t="s">
        <v>172</v>
      </c>
      <c r="E3079" s="43">
        <f t="shared" si="199"/>
        <v>2250</v>
      </c>
      <c r="F3079" s="33">
        <f t="shared" si="198"/>
        <v>1607</v>
      </c>
      <c r="G3079" s="43"/>
      <c r="H3079" s="33">
        <v>1993</v>
      </c>
      <c r="I3079" s="35">
        <v>2.88</v>
      </c>
      <c r="J3079" s="33">
        <v>2411</v>
      </c>
      <c r="K3079" s="43">
        <f t="shared" si="201"/>
        <v>1607</v>
      </c>
      <c r="L3079" s="43"/>
      <c r="M3079" s="140"/>
      <c r="O3079" s="113"/>
    </row>
    <row r="3080" spans="1:15" ht="17.100000000000001" customHeight="1" x14ac:dyDescent="0.25">
      <c r="A3080" s="29" t="s">
        <v>5003</v>
      </c>
      <c r="B3080" s="28" t="s">
        <v>5004</v>
      </c>
      <c r="C3080" s="1">
        <v>3015</v>
      </c>
      <c r="D3080" s="48" t="s">
        <v>172</v>
      </c>
      <c r="E3080" s="43">
        <f t="shared" si="199"/>
        <v>2814</v>
      </c>
      <c r="F3080" s="33">
        <f t="shared" si="198"/>
        <v>2010</v>
      </c>
      <c r="G3080" s="43"/>
      <c r="H3080" s="33">
        <v>2493</v>
      </c>
      <c r="I3080" s="35">
        <v>3.36</v>
      </c>
      <c r="J3080" s="33">
        <v>3016</v>
      </c>
      <c r="K3080" s="43">
        <f t="shared" si="201"/>
        <v>2010</v>
      </c>
      <c r="L3080" s="43"/>
      <c r="M3080" s="140"/>
      <c r="O3080" s="113"/>
    </row>
    <row r="3081" spans="1:15" ht="17.100000000000001" customHeight="1" x14ac:dyDescent="0.25">
      <c r="A3081" s="29" t="s">
        <v>5005</v>
      </c>
      <c r="B3081" s="28" t="s">
        <v>5006</v>
      </c>
      <c r="C3081" s="1">
        <v>3655</v>
      </c>
      <c r="D3081" s="48" t="s">
        <v>172</v>
      </c>
      <c r="E3081" s="43">
        <f t="shared" si="199"/>
        <v>3412</v>
      </c>
      <c r="F3081" s="33">
        <f t="shared" ref="F3081:F3144" si="202">IF(K3081=0,"",K3081)</f>
        <v>2437</v>
      </c>
      <c r="G3081" s="43"/>
      <c r="H3081" s="33">
        <v>3022</v>
      </c>
      <c r="I3081" s="35">
        <v>3.8</v>
      </c>
      <c r="J3081" s="33">
        <v>3656</v>
      </c>
      <c r="K3081" s="43">
        <f t="shared" si="201"/>
        <v>2437</v>
      </c>
      <c r="L3081" s="43"/>
      <c r="M3081" s="140"/>
      <c r="O3081" s="113"/>
    </row>
    <row r="3082" spans="1:15" ht="17.100000000000001" customHeight="1" x14ac:dyDescent="0.25">
      <c r="A3082" s="29" t="s">
        <v>5007</v>
      </c>
      <c r="B3082" s="28" t="s">
        <v>5008</v>
      </c>
      <c r="C3082" s="1">
        <v>4352</v>
      </c>
      <c r="D3082" s="48" t="s">
        <v>172</v>
      </c>
      <c r="E3082" s="43">
        <f t="shared" ref="E3082:E3145" si="203">IF(K3082&lt;=0,"",K3082*E$2)</f>
        <v>4063</v>
      </c>
      <c r="F3082" s="33">
        <f t="shared" si="202"/>
        <v>2902</v>
      </c>
      <c r="G3082" s="43"/>
      <c r="H3082" s="33">
        <v>3598</v>
      </c>
      <c r="I3082" s="35">
        <v>4.7</v>
      </c>
      <c r="J3082" s="33">
        <v>4352</v>
      </c>
      <c r="K3082" s="43">
        <f t="shared" si="201"/>
        <v>2902</v>
      </c>
      <c r="L3082" s="43"/>
      <c r="M3082" s="140"/>
      <c r="O3082" s="113"/>
    </row>
    <row r="3083" spans="1:15" ht="17.100000000000001" customHeight="1" x14ac:dyDescent="0.25">
      <c r="A3083" s="29" t="s">
        <v>5009</v>
      </c>
      <c r="B3083" s="28" t="s">
        <v>5010</v>
      </c>
      <c r="C3083" s="1">
        <v>5444</v>
      </c>
      <c r="D3083" s="48" t="s">
        <v>172</v>
      </c>
      <c r="E3083" s="43">
        <f t="shared" si="203"/>
        <v>5082</v>
      </c>
      <c r="F3083" s="33">
        <f t="shared" si="202"/>
        <v>3630</v>
      </c>
      <c r="G3083" s="43"/>
      <c r="H3083" s="33">
        <v>4501</v>
      </c>
      <c r="I3083" s="35">
        <v>5.77</v>
      </c>
      <c r="J3083" s="33">
        <v>5445</v>
      </c>
      <c r="K3083" s="43">
        <f t="shared" si="201"/>
        <v>3630</v>
      </c>
      <c r="L3083" s="43"/>
      <c r="M3083" s="140"/>
      <c r="O3083" s="113"/>
    </row>
    <row r="3084" spans="1:15" ht="17.100000000000001" customHeight="1" x14ac:dyDescent="0.25">
      <c r="A3084" s="29" t="s">
        <v>5011</v>
      </c>
      <c r="B3084" s="28" t="s">
        <v>5012</v>
      </c>
      <c r="C3084" s="1">
        <v>1717</v>
      </c>
      <c r="D3084" s="48" t="s">
        <v>172</v>
      </c>
      <c r="E3084" s="43">
        <f t="shared" si="203"/>
        <v>1603</v>
      </c>
      <c r="F3084" s="33">
        <f t="shared" si="202"/>
        <v>1145</v>
      </c>
      <c r="G3084" s="43"/>
      <c r="H3084" s="33">
        <v>1420</v>
      </c>
      <c r="I3084" s="35">
        <v>1.9</v>
      </c>
      <c r="J3084" s="33">
        <v>1718</v>
      </c>
      <c r="K3084" s="43">
        <f t="shared" si="201"/>
        <v>1145</v>
      </c>
      <c r="L3084" s="43"/>
      <c r="M3084" s="140"/>
      <c r="O3084" s="113"/>
    </row>
    <row r="3085" spans="1:15" ht="17.100000000000001" customHeight="1" x14ac:dyDescent="0.25">
      <c r="A3085" s="29" t="s">
        <v>5013</v>
      </c>
      <c r="B3085" s="28" t="s">
        <v>5014</v>
      </c>
      <c r="C3085" s="1">
        <v>2602</v>
      </c>
      <c r="D3085" s="48" t="s">
        <v>172</v>
      </c>
      <c r="E3085" s="43">
        <f t="shared" si="203"/>
        <v>2429</v>
      </c>
      <c r="F3085" s="33">
        <f t="shared" si="202"/>
        <v>1735</v>
      </c>
      <c r="G3085" s="43"/>
      <c r="H3085" s="33">
        <v>2151</v>
      </c>
      <c r="I3085" s="35">
        <v>1.9</v>
      </c>
      <c r="J3085" s="33">
        <v>2602</v>
      </c>
      <c r="K3085" s="43">
        <f t="shared" si="201"/>
        <v>1735</v>
      </c>
      <c r="L3085" s="43"/>
      <c r="M3085" s="140"/>
      <c r="O3085" s="113"/>
    </row>
    <row r="3086" spans="1:15" ht="17.100000000000001" customHeight="1" x14ac:dyDescent="0.25">
      <c r="A3086" s="29" t="s">
        <v>5015</v>
      </c>
      <c r="B3086" s="28" t="s">
        <v>5016</v>
      </c>
      <c r="C3086" s="1">
        <v>2402</v>
      </c>
      <c r="D3086" s="48" t="s">
        <v>172</v>
      </c>
      <c r="E3086" s="43">
        <f t="shared" si="203"/>
        <v>2243</v>
      </c>
      <c r="F3086" s="33">
        <f t="shared" si="202"/>
        <v>1602</v>
      </c>
      <c r="G3086" s="43"/>
      <c r="H3086" s="33">
        <v>1986</v>
      </c>
      <c r="I3086" s="35">
        <v>2.5</v>
      </c>
      <c r="J3086" s="33">
        <v>2402</v>
      </c>
      <c r="K3086" s="43">
        <f t="shared" si="201"/>
        <v>1602</v>
      </c>
      <c r="L3086" s="43"/>
      <c r="M3086" s="140"/>
      <c r="O3086" s="113"/>
    </row>
    <row r="3087" spans="1:15" ht="17.100000000000001" customHeight="1" x14ac:dyDescent="0.25">
      <c r="A3087" s="29" t="s">
        <v>5017</v>
      </c>
      <c r="B3087" s="28" t="s">
        <v>5018</v>
      </c>
      <c r="C3087" s="1">
        <v>3018</v>
      </c>
      <c r="D3087" s="48" t="s">
        <v>172</v>
      </c>
      <c r="E3087" s="43">
        <f t="shared" si="203"/>
        <v>2817</v>
      </c>
      <c r="F3087" s="33">
        <f t="shared" si="202"/>
        <v>2012</v>
      </c>
      <c r="G3087" s="43"/>
      <c r="H3087" s="33">
        <v>2495</v>
      </c>
      <c r="I3087" s="35">
        <v>3.1</v>
      </c>
      <c r="J3087" s="33">
        <v>3018</v>
      </c>
      <c r="K3087" s="43">
        <f t="shared" si="201"/>
        <v>2012</v>
      </c>
      <c r="L3087" s="43"/>
      <c r="M3087" s="140"/>
      <c r="O3087" s="113"/>
    </row>
    <row r="3088" spans="1:15" ht="17.100000000000001" customHeight="1" x14ac:dyDescent="0.25">
      <c r="A3088" s="29" t="s">
        <v>5019</v>
      </c>
      <c r="B3088" s="28" t="s">
        <v>5020</v>
      </c>
      <c r="C3088" s="1">
        <v>3783</v>
      </c>
      <c r="D3088" s="48" t="s">
        <v>172</v>
      </c>
      <c r="E3088" s="43">
        <f t="shared" si="203"/>
        <v>3532</v>
      </c>
      <c r="F3088" s="33">
        <f t="shared" si="202"/>
        <v>2523</v>
      </c>
      <c r="G3088" s="43"/>
      <c r="H3088" s="33">
        <v>3128</v>
      </c>
      <c r="I3088" s="35">
        <v>3.8</v>
      </c>
      <c r="J3088" s="33">
        <v>3784</v>
      </c>
      <c r="K3088" s="43">
        <f t="shared" si="201"/>
        <v>2523</v>
      </c>
      <c r="L3088" s="43"/>
      <c r="M3088" s="140"/>
      <c r="O3088" s="113"/>
    </row>
    <row r="3089" spans="1:15" ht="17.100000000000001" customHeight="1" x14ac:dyDescent="0.25">
      <c r="A3089" s="29" t="s">
        <v>5021</v>
      </c>
      <c r="B3089" s="28" t="s">
        <v>5022</v>
      </c>
      <c r="C3089" s="1">
        <f>4676*2</f>
        <v>9352</v>
      </c>
      <c r="D3089" s="48" t="s">
        <v>172</v>
      </c>
      <c r="E3089" s="43">
        <f t="shared" si="203"/>
        <v>4365</v>
      </c>
      <c r="F3089" s="33">
        <f t="shared" si="202"/>
        <v>3118</v>
      </c>
      <c r="G3089" s="43"/>
      <c r="H3089" s="33">
        <v>3866</v>
      </c>
      <c r="I3089" s="35">
        <v>5</v>
      </c>
      <c r="J3089" s="33">
        <v>4677</v>
      </c>
      <c r="K3089" s="43">
        <f t="shared" si="201"/>
        <v>3118</v>
      </c>
      <c r="L3089" s="43"/>
      <c r="M3089" s="140"/>
      <c r="O3089" s="113"/>
    </row>
    <row r="3090" spans="1:15" ht="17.100000000000001" customHeight="1" x14ac:dyDescent="0.25">
      <c r="A3090" s="29" t="s">
        <v>5023</v>
      </c>
      <c r="B3090" s="28" t="s">
        <v>5024</v>
      </c>
      <c r="C3090" s="1">
        <v>5975</v>
      </c>
      <c r="D3090" s="48" t="s">
        <v>172</v>
      </c>
      <c r="E3090" s="43">
        <f t="shared" si="203"/>
        <v>5578</v>
      </c>
      <c r="F3090" s="33">
        <f t="shared" si="202"/>
        <v>3984</v>
      </c>
      <c r="G3090" s="43"/>
      <c r="H3090" s="33">
        <v>4940</v>
      </c>
      <c r="I3090" s="35">
        <v>6.3</v>
      </c>
      <c r="J3090" s="33">
        <v>5976</v>
      </c>
      <c r="K3090" s="43">
        <f t="shared" si="201"/>
        <v>3984</v>
      </c>
      <c r="L3090" s="43"/>
      <c r="M3090" s="140"/>
      <c r="O3090" s="113"/>
    </row>
    <row r="3091" spans="1:15" ht="17.100000000000001" customHeight="1" x14ac:dyDescent="0.25">
      <c r="A3091" s="29" t="s">
        <v>5025</v>
      </c>
      <c r="B3091" s="28" t="s">
        <v>5026</v>
      </c>
      <c r="C3091" s="1">
        <v>17646</v>
      </c>
      <c r="D3091" s="48" t="s">
        <v>172</v>
      </c>
      <c r="E3091" s="43">
        <f t="shared" si="203"/>
        <v>16471</v>
      </c>
      <c r="F3091" s="33">
        <f t="shared" si="202"/>
        <v>11765</v>
      </c>
      <c r="G3091" s="43"/>
      <c r="H3091" s="33">
        <v>14588</v>
      </c>
      <c r="I3091" s="35">
        <v>9.6</v>
      </c>
      <c r="J3091" s="33">
        <v>17647</v>
      </c>
      <c r="K3091" s="43">
        <f t="shared" si="201"/>
        <v>11765</v>
      </c>
      <c r="L3091" s="43"/>
      <c r="M3091" s="140"/>
      <c r="O3091" s="113"/>
    </row>
    <row r="3092" spans="1:15" ht="17.100000000000001" customHeight="1" x14ac:dyDescent="0.25">
      <c r="A3092" s="29" t="s">
        <v>5027</v>
      </c>
      <c r="B3092" s="28" t="s">
        <v>5028</v>
      </c>
      <c r="C3092" s="1">
        <v>2903</v>
      </c>
      <c r="D3092" s="48" t="s">
        <v>172</v>
      </c>
      <c r="E3092" s="43">
        <f t="shared" si="203"/>
        <v>2709</v>
      </c>
      <c r="F3092" s="33">
        <f t="shared" si="202"/>
        <v>1935</v>
      </c>
      <c r="G3092" s="43"/>
      <c r="H3092" s="33">
        <v>2400</v>
      </c>
      <c r="I3092" s="35">
        <v>2.4</v>
      </c>
      <c r="J3092" s="33">
        <v>2903</v>
      </c>
      <c r="K3092" s="43">
        <f t="shared" si="201"/>
        <v>1935</v>
      </c>
      <c r="L3092" s="43"/>
      <c r="M3092" s="140"/>
      <c r="O3092" s="113"/>
    </row>
    <row r="3093" spans="1:15" ht="17.100000000000001" customHeight="1" x14ac:dyDescent="0.25">
      <c r="A3093" s="29" t="s">
        <v>5029</v>
      </c>
      <c r="B3093" s="28" t="s">
        <v>5030</v>
      </c>
      <c r="C3093" s="1">
        <v>4449</v>
      </c>
      <c r="D3093" s="48" t="s">
        <v>172</v>
      </c>
      <c r="E3093" s="43">
        <f t="shared" si="203"/>
        <v>4152</v>
      </c>
      <c r="F3093" s="33">
        <f t="shared" si="202"/>
        <v>2966</v>
      </c>
      <c r="G3093" s="43"/>
      <c r="H3093" s="33">
        <v>3678</v>
      </c>
      <c r="I3093" s="35">
        <v>2.4</v>
      </c>
      <c r="J3093" s="33">
        <v>4449</v>
      </c>
      <c r="K3093" s="43">
        <f t="shared" si="201"/>
        <v>2966</v>
      </c>
      <c r="L3093" s="43"/>
      <c r="M3093" s="140"/>
      <c r="O3093" s="113"/>
    </row>
    <row r="3094" spans="1:15" ht="17.100000000000001" customHeight="1" x14ac:dyDescent="0.25">
      <c r="A3094" s="29" t="s">
        <v>5031</v>
      </c>
      <c r="B3094" s="28" t="s">
        <v>5032</v>
      </c>
      <c r="C3094" s="1">
        <v>3273</v>
      </c>
      <c r="D3094" s="48" t="s">
        <v>172</v>
      </c>
      <c r="E3094" s="43">
        <f t="shared" si="203"/>
        <v>3055</v>
      </c>
      <c r="F3094" s="33">
        <f t="shared" si="202"/>
        <v>2182</v>
      </c>
      <c r="G3094" s="43"/>
      <c r="H3094" s="33">
        <v>2706</v>
      </c>
      <c r="I3094" s="35">
        <v>3.1</v>
      </c>
      <c r="J3094" s="33">
        <v>3273</v>
      </c>
      <c r="K3094" s="43">
        <f t="shared" si="201"/>
        <v>2182</v>
      </c>
      <c r="L3094" s="43"/>
      <c r="M3094" s="140"/>
      <c r="O3094" s="113"/>
    </row>
    <row r="3095" spans="1:15" ht="17.100000000000001" customHeight="1" x14ac:dyDescent="0.25">
      <c r="A3095" s="29" t="s">
        <v>5033</v>
      </c>
      <c r="B3095" s="28" t="s">
        <v>5034</v>
      </c>
      <c r="C3095" s="1">
        <v>3347</v>
      </c>
      <c r="D3095" s="48" t="s">
        <v>172</v>
      </c>
      <c r="E3095" s="43">
        <f t="shared" si="203"/>
        <v>3123</v>
      </c>
      <c r="F3095" s="33">
        <f t="shared" si="202"/>
        <v>2231</v>
      </c>
      <c r="G3095" s="43"/>
      <c r="H3095" s="33">
        <v>2767</v>
      </c>
      <c r="I3095" s="35">
        <v>3.95</v>
      </c>
      <c r="J3095" s="33">
        <v>3347</v>
      </c>
      <c r="K3095" s="43">
        <f t="shared" si="201"/>
        <v>2231</v>
      </c>
      <c r="L3095" s="43"/>
      <c r="M3095" s="140"/>
      <c r="O3095" s="113"/>
    </row>
    <row r="3096" spans="1:15" ht="17.100000000000001" customHeight="1" x14ac:dyDescent="0.25">
      <c r="A3096" s="29" t="s">
        <v>5035</v>
      </c>
      <c r="B3096" s="28" t="s">
        <v>5036</v>
      </c>
      <c r="C3096" s="1">
        <v>4012</v>
      </c>
      <c r="D3096" s="48" t="s">
        <v>172</v>
      </c>
      <c r="E3096" s="43">
        <f t="shared" si="203"/>
        <v>3745</v>
      </c>
      <c r="F3096" s="33">
        <f t="shared" si="202"/>
        <v>2675</v>
      </c>
      <c r="G3096" s="43"/>
      <c r="H3096" s="33">
        <v>3317</v>
      </c>
      <c r="I3096" s="35">
        <v>4.7</v>
      </c>
      <c r="J3096" s="33">
        <v>4013</v>
      </c>
      <c r="K3096" s="43">
        <f t="shared" si="201"/>
        <v>2675</v>
      </c>
      <c r="L3096" s="43"/>
      <c r="M3096" s="140"/>
      <c r="O3096" s="113"/>
    </row>
    <row r="3097" spans="1:15" ht="17.100000000000001" customHeight="1" x14ac:dyDescent="0.25">
      <c r="A3097" s="29" t="s">
        <v>5037</v>
      </c>
      <c r="B3097" s="28" t="s">
        <v>5038</v>
      </c>
      <c r="C3097" s="1">
        <v>5966</v>
      </c>
      <c r="D3097" s="48" t="s">
        <v>172</v>
      </c>
      <c r="E3097" s="43">
        <f t="shared" si="203"/>
        <v>5568</v>
      </c>
      <c r="F3097" s="33">
        <f t="shared" si="202"/>
        <v>3977</v>
      </c>
      <c r="G3097" s="43"/>
      <c r="H3097" s="33">
        <v>4932</v>
      </c>
      <c r="I3097" s="35">
        <v>6.3</v>
      </c>
      <c r="J3097" s="33">
        <v>5966</v>
      </c>
      <c r="K3097" s="43">
        <f t="shared" si="201"/>
        <v>3977</v>
      </c>
      <c r="L3097" s="43"/>
      <c r="M3097" s="140"/>
      <c r="O3097" s="113"/>
    </row>
    <row r="3098" spans="1:15" ht="17.100000000000001" customHeight="1" thickBot="1" x14ac:dyDescent="0.3">
      <c r="A3098" s="29" t="s">
        <v>5039</v>
      </c>
      <c r="B3098" s="28" t="s">
        <v>5040</v>
      </c>
      <c r="C3098" s="1">
        <f>7608*1.4</f>
        <v>10651</v>
      </c>
      <c r="D3098" s="48" t="s">
        <v>172</v>
      </c>
      <c r="E3098" s="43">
        <f t="shared" si="203"/>
        <v>7102</v>
      </c>
      <c r="F3098" s="33">
        <f t="shared" si="202"/>
        <v>5073</v>
      </c>
      <c r="G3098" s="43"/>
      <c r="H3098" s="33">
        <v>6290</v>
      </c>
      <c r="I3098" s="35">
        <v>7.9</v>
      </c>
      <c r="J3098" s="33">
        <v>7609</v>
      </c>
      <c r="K3098" s="43">
        <f t="shared" si="201"/>
        <v>5073</v>
      </c>
      <c r="L3098" s="43"/>
      <c r="M3098" s="140"/>
      <c r="O3098" s="113"/>
    </row>
    <row r="3099" spans="1:15" x14ac:dyDescent="0.25">
      <c r="B3099" s="30"/>
      <c r="E3099" s="43" t="str">
        <f t="shared" si="203"/>
        <v/>
      </c>
      <c r="F3099" s="33" t="str">
        <f t="shared" si="202"/>
        <v/>
      </c>
      <c r="G3099" s="43"/>
      <c r="H3099" s="29"/>
      <c r="J3099" s="114" t="s">
        <v>159</v>
      </c>
      <c r="K3099" s="43"/>
      <c r="L3099" s="43"/>
      <c r="M3099" s="140"/>
      <c r="O3099" s="113"/>
    </row>
    <row r="3100" spans="1:15" x14ac:dyDescent="0.25">
      <c r="B3100" s="37" t="s">
        <v>736</v>
      </c>
      <c r="E3100" s="43" t="str">
        <f t="shared" si="203"/>
        <v/>
      </c>
      <c r="F3100" s="33" t="str">
        <f t="shared" si="202"/>
        <v/>
      </c>
      <c r="G3100" s="43"/>
      <c r="H3100" s="29"/>
      <c r="J3100" s="114" t="s">
        <v>159</v>
      </c>
      <c r="K3100" s="43"/>
      <c r="L3100" s="43"/>
      <c r="M3100" s="140"/>
      <c r="O3100" s="113"/>
    </row>
    <row r="3101" spans="1:15" x14ac:dyDescent="0.25">
      <c r="B3101" s="37" t="s">
        <v>5041</v>
      </c>
      <c r="D3101" s="31"/>
      <c r="E3101" s="43" t="str">
        <f t="shared" si="203"/>
        <v/>
      </c>
      <c r="F3101" s="33" t="str">
        <f t="shared" si="202"/>
        <v/>
      </c>
      <c r="G3101" s="43"/>
      <c r="H3101" s="55" t="s">
        <v>241</v>
      </c>
      <c r="I3101" s="35" t="s">
        <v>242</v>
      </c>
      <c r="J3101" s="114" t="s">
        <v>159</v>
      </c>
      <c r="K3101" s="43"/>
      <c r="L3101" s="43"/>
      <c r="M3101" s="140"/>
      <c r="O3101" s="113"/>
    </row>
    <row r="3102" spans="1:15" ht="15.75" thickBot="1" x14ac:dyDescent="0.3">
      <c r="A3102" s="23" t="s">
        <v>73</v>
      </c>
      <c r="B3102" s="39"/>
      <c r="D3102" s="31" t="s">
        <v>243</v>
      </c>
      <c r="E3102" s="43" t="str">
        <f t="shared" si="203"/>
        <v/>
      </c>
      <c r="F3102" s="33" t="str">
        <f t="shared" si="202"/>
        <v/>
      </c>
      <c r="G3102" s="43"/>
      <c r="H3102" s="55" t="s">
        <v>244</v>
      </c>
      <c r="I3102" s="35" t="s">
        <v>245</v>
      </c>
      <c r="J3102" s="114" t="s">
        <v>159</v>
      </c>
      <c r="K3102" s="43"/>
      <c r="L3102" s="43"/>
      <c r="M3102" s="140"/>
      <c r="O3102" s="113"/>
    </row>
    <row r="3103" spans="1:15" ht="17.25" customHeight="1" x14ac:dyDescent="0.25">
      <c r="A3103" s="29" t="s">
        <v>5042</v>
      </c>
      <c r="B3103" s="28" t="s">
        <v>5043</v>
      </c>
      <c r="C3103" s="1">
        <v>13693</v>
      </c>
      <c r="D3103" s="48" t="s">
        <v>743</v>
      </c>
      <c r="E3103" s="43">
        <f t="shared" si="203"/>
        <v>12781</v>
      </c>
      <c r="F3103" s="33">
        <f t="shared" si="202"/>
        <v>9129</v>
      </c>
      <c r="G3103" s="43"/>
      <c r="H3103" s="33">
        <v>11320</v>
      </c>
      <c r="I3103" s="35">
        <v>12.5</v>
      </c>
      <c r="J3103" s="33">
        <v>13694</v>
      </c>
      <c r="K3103" s="43">
        <f t="shared" ref="K3103:K3139" si="204">H3103/1.24</f>
        <v>9129</v>
      </c>
      <c r="L3103" s="43"/>
      <c r="M3103" s="140"/>
      <c r="O3103" s="113"/>
    </row>
    <row r="3104" spans="1:15" ht="17.25" customHeight="1" x14ac:dyDescent="0.25">
      <c r="A3104" s="29" t="s">
        <v>5044</v>
      </c>
      <c r="B3104" s="28" t="s">
        <v>5045</v>
      </c>
      <c r="C3104" s="1">
        <v>29675</v>
      </c>
      <c r="D3104" s="48" t="s">
        <v>743</v>
      </c>
      <c r="E3104" s="43">
        <f t="shared" si="203"/>
        <v>27698</v>
      </c>
      <c r="F3104" s="33">
        <f t="shared" si="202"/>
        <v>19784</v>
      </c>
      <c r="G3104" s="43"/>
      <c r="H3104" s="33">
        <v>24532</v>
      </c>
      <c r="I3104" s="35">
        <v>20</v>
      </c>
      <c r="J3104" s="33">
        <v>29676</v>
      </c>
      <c r="K3104" s="43">
        <f t="shared" si="204"/>
        <v>19784</v>
      </c>
      <c r="L3104" s="43"/>
      <c r="M3104" s="140"/>
      <c r="O3104" s="113"/>
    </row>
    <row r="3105" spans="1:15" ht="17.25" customHeight="1" x14ac:dyDescent="0.25">
      <c r="A3105" s="29" t="s">
        <v>5046</v>
      </c>
      <c r="B3105" s="28" t="s">
        <v>5047</v>
      </c>
      <c r="C3105" s="1">
        <v>26470</v>
      </c>
      <c r="D3105" s="48" t="s">
        <v>743</v>
      </c>
      <c r="E3105" s="43">
        <f t="shared" si="203"/>
        <v>24706</v>
      </c>
      <c r="F3105" s="33">
        <f t="shared" si="202"/>
        <v>17647</v>
      </c>
      <c r="G3105" s="43"/>
      <c r="H3105" s="33">
        <v>21882</v>
      </c>
      <c r="I3105" s="35">
        <v>25</v>
      </c>
      <c r="J3105" s="33">
        <v>26470</v>
      </c>
      <c r="K3105" s="43">
        <f t="shared" si="204"/>
        <v>17647</v>
      </c>
      <c r="L3105" s="43"/>
      <c r="M3105" s="140"/>
      <c r="O3105" s="113"/>
    </row>
    <row r="3106" spans="1:15" ht="17.25" customHeight="1" x14ac:dyDescent="0.25">
      <c r="A3106" s="29" t="s">
        <v>5048</v>
      </c>
      <c r="B3106" s="28" t="s">
        <v>5049</v>
      </c>
      <c r="C3106" s="1">
        <v>37336</v>
      </c>
      <c r="D3106" s="48" t="s">
        <v>743</v>
      </c>
      <c r="E3106" s="43">
        <f t="shared" si="203"/>
        <v>27481</v>
      </c>
      <c r="F3106" s="33">
        <f t="shared" si="202"/>
        <v>19629</v>
      </c>
      <c r="G3106" s="43"/>
      <c r="H3106" s="33">
        <v>24340</v>
      </c>
      <c r="I3106" s="35">
        <v>35.997</v>
      </c>
      <c r="J3106" s="33">
        <v>29444</v>
      </c>
      <c r="K3106" s="43">
        <f t="shared" si="204"/>
        <v>19629</v>
      </c>
      <c r="L3106" s="43"/>
      <c r="M3106" s="140"/>
      <c r="O3106" s="113"/>
    </row>
    <row r="3107" spans="1:15" ht="17.25" customHeight="1" x14ac:dyDescent="0.25">
      <c r="A3107" s="29" t="s">
        <v>5050</v>
      </c>
      <c r="B3107" s="28" t="s">
        <v>5051</v>
      </c>
      <c r="C3107" s="1">
        <v>33192</v>
      </c>
      <c r="D3107" s="48" t="s">
        <v>743</v>
      </c>
      <c r="E3107" s="43">
        <f t="shared" si="203"/>
        <v>30979</v>
      </c>
      <c r="F3107" s="33">
        <f t="shared" si="202"/>
        <v>22128</v>
      </c>
      <c r="G3107" s="43"/>
      <c r="H3107" s="33">
        <v>27439</v>
      </c>
      <c r="I3107" s="35">
        <v>31.5</v>
      </c>
      <c r="J3107" s="33">
        <v>33192</v>
      </c>
      <c r="K3107" s="43">
        <f t="shared" si="204"/>
        <v>22128</v>
      </c>
      <c r="L3107" s="43"/>
      <c r="M3107" s="140"/>
      <c r="O3107" s="113"/>
    </row>
    <row r="3108" spans="1:15" ht="17.25" customHeight="1" x14ac:dyDescent="0.25">
      <c r="A3108" s="29" t="s">
        <v>5052</v>
      </c>
      <c r="B3108" s="28" t="s">
        <v>5053</v>
      </c>
      <c r="C3108" s="1">
        <v>31177</v>
      </c>
      <c r="D3108" s="48" t="s">
        <v>743</v>
      </c>
      <c r="E3108" s="43">
        <f t="shared" si="203"/>
        <v>29099</v>
      </c>
      <c r="F3108" s="33">
        <f t="shared" si="202"/>
        <v>20785</v>
      </c>
      <c r="G3108" s="43"/>
      <c r="H3108" s="33">
        <v>25773</v>
      </c>
      <c r="I3108" s="35">
        <v>37.5</v>
      </c>
      <c r="J3108" s="33">
        <v>31177</v>
      </c>
      <c r="K3108" s="43">
        <f t="shared" si="204"/>
        <v>20785</v>
      </c>
      <c r="L3108" s="43"/>
      <c r="M3108" s="140"/>
      <c r="O3108" s="113"/>
    </row>
    <row r="3109" spans="1:15" ht="17.25" customHeight="1" x14ac:dyDescent="0.25">
      <c r="A3109" s="29" t="s">
        <v>5054</v>
      </c>
      <c r="B3109" s="28" t="s">
        <v>5055</v>
      </c>
      <c r="C3109" s="1">
        <v>43526</v>
      </c>
      <c r="D3109" s="48" t="s">
        <v>743</v>
      </c>
      <c r="E3109" s="43">
        <f t="shared" si="203"/>
        <v>40625</v>
      </c>
      <c r="F3109" s="33">
        <f t="shared" si="202"/>
        <v>29018</v>
      </c>
      <c r="G3109" s="43"/>
      <c r="H3109" s="33">
        <v>35982</v>
      </c>
      <c r="I3109" s="35">
        <v>54</v>
      </c>
      <c r="J3109" s="33">
        <v>43527</v>
      </c>
      <c r="K3109" s="43">
        <f t="shared" si="204"/>
        <v>29018</v>
      </c>
      <c r="L3109" s="43"/>
      <c r="M3109" s="140"/>
      <c r="O3109" s="113"/>
    </row>
    <row r="3110" spans="1:15" ht="17.25" customHeight="1" x14ac:dyDescent="0.25">
      <c r="A3110" s="29" t="s">
        <v>5056</v>
      </c>
      <c r="B3110" s="28" t="s">
        <v>5057</v>
      </c>
      <c r="C3110" s="1">
        <v>40969</v>
      </c>
      <c r="D3110" s="48" t="s">
        <v>743</v>
      </c>
      <c r="E3110" s="43">
        <f t="shared" si="203"/>
        <v>38238</v>
      </c>
      <c r="F3110" s="33">
        <f t="shared" si="202"/>
        <v>27313</v>
      </c>
      <c r="G3110" s="43"/>
      <c r="H3110" s="33">
        <v>33868</v>
      </c>
      <c r="I3110" s="35">
        <v>50</v>
      </c>
      <c r="J3110" s="33">
        <v>40969</v>
      </c>
      <c r="K3110" s="43">
        <f t="shared" si="204"/>
        <v>27313</v>
      </c>
      <c r="L3110" s="43"/>
      <c r="M3110" s="140"/>
      <c r="O3110" s="113"/>
    </row>
    <row r="3111" spans="1:15" ht="17.25" customHeight="1" x14ac:dyDescent="0.25">
      <c r="A3111" s="29" t="s">
        <v>5058</v>
      </c>
      <c r="B3111" s="28" t="s">
        <v>5059</v>
      </c>
      <c r="C3111" s="1">
        <v>54936</v>
      </c>
      <c r="D3111" s="48" t="s">
        <v>743</v>
      </c>
      <c r="E3111" s="43">
        <f t="shared" si="203"/>
        <v>51274</v>
      </c>
      <c r="F3111" s="33">
        <f t="shared" si="202"/>
        <v>36624</v>
      </c>
      <c r="G3111" s="43"/>
      <c r="H3111" s="33">
        <v>45414</v>
      </c>
      <c r="I3111" s="35">
        <v>72</v>
      </c>
      <c r="J3111" s="33">
        <v>54936</v>
      </c>
      <c r="K3111" s="43">
        <f t="shared" si="204"/>
        <v>36624</v>
      </c>
      <c r="L3111" s="43"/>
      <c r="M3111" s="140"/>
      <c r="O3111" s="113"/>
    </row>
    <row r="3112" spans="1:15" ht="17.25" customHeight="1" x14ac:dyDescent="0.25">
      <c r="A3112" s="29" t="s">
        <v>5060</v>
      </c>
      <c r="B3112" s="28" t="s">
        <v>5061</v>
      </c>
      <c r="C3112" s="1">
        <v>51666</v>
      </c>
      <c r="D3112" s="48" t="s">
        <v>743</v>
      </c>
      <c r="E3112" s="43">
        <f t="shared" si="203"/>
        <v>48222</v>
      </c>
      <c r="F3112" s="33">
        <f t="shared" si="202"/>
        <v>34444</v>
      </c>
      <c r="G3112" s="43"/>
      <c r="H3112" s="33">
        <v>42711</v>
      </c>
      <c r="I3112" s="35">
        <v>62.5</v>
      </c>
      <c r="J3112" s="33">
        <v>51667</v>
      </c>
      <c r="K3112" s="43">
        <f t="shared" si="204"/>
        <v>34444</v>
      </c>
      <c r="L3112" s="43"/>
      <c r="M3112" s="140"/>
      <c r="O3112" s="113"/>
    </row>
    <row r="3113" spans="1:15" ht="17.25" customHeight="1" x14ac:dyDescent="0.25">
      <c r="A3113" s="29" t="s">
        <v>5062</v>
      </c>
      <c r="B3113" s="28" t="s">
        <v>5063</v>
      </c>
      <c r="C3113" s="1">
        <v>69717</v>
      </c>
      <c r="D3113" s="48" t="s">
        <v>743</v>
      </c>
      <c r="E3113" s="43">
        <f t="shared" si="203"/>
        <v>65069</v>
      </c>
      <c r="F3113" s="33">
        <f t="shared" si="202"/>
        <v>46478</v>
      </c>
      <c r="G3113" s="43"/>
      <c r="H3113" s="33">
        <v>57633</v>
      </c>
      <c r="I3113" s="35">
        <v>90</v>
      </c>
      <c r="J3113" s="33">
        <v>69717</v>
      </c>
      <c r="K3113" s="43">
        <f t="shared" si="204"/>
        <v>46478</v>
      </c>
      <c r="L3113" s="43"/>
      <c r="M3113" s="140"/>
      <c r="O3113" s="113"/>
    </row>
    <row r="3114" spans="1:15" ht="17.25" customHeight="1" x14ac:dyDescent="0.25">
      <c r="A3114" s="29" t="s">
        <v>5064</v>
      </c>
      <c r="B3114" s="28" t="s">
        <v>5065</v>
      </c>
      <c r="C3114" s="1">
        <v>61999</v>
      </c>
      <c r="D3114" s="48" t="s">
        <v>743</v>
      </c>
      <c r="E3114" s="43">
        <f t="shared" si="203"/>
        <v>57866</v>
      </c>
      <c r="F3114" s="33">
        <f t="shared" si="202"/>
        <v>41333</v>
      </c>
      <c r="G3114" s="43"/>
      <c r="H3114" s="33">
        <v>51253</v>
      </c>
      <c r="I3114" s="35">
        <v>75</v>
      </c>
      <c r="J3114" s="33">
        <v>62000</v>
      </c>
      <c r="K3114" s="43">
        <f t="shared" si="204"/>
        <v>41333</v>
      </c>
      <c r="L3114" s="43"/>
      <c r="M3114" s="140"/>
      <c r="O3114" s="113"/>
    </row>
    <row r="3115" spans="1:15" ht="17.25" customHeight="1" x14ac:dyDescent="0.25">
      <c r="A3115" s="29" t="s">
        <v>5066</v>
      </c>
      <c r="B3115" s="28" t="s">
        <v>5067</v>
      </c>
      <c r="C3115" s="1">
        <v>154000</v>
      </c>
      <c r="D3115" s="48" t="s">
        <v>743</v>
      </c>
      <c r="E3115" s="43">
        <f t="shared" si="203"/>
        <v>75940</v>
      </c>
      <c r="F3115" s="33">
        <f t="shared" si="202"/>
        <v>54243</v>
      </c>
      <c r="G3115" s="43"/>
      <c r="H3115" s="33">
        <v>67261</v>
      </c>
      <c r="I3115" s="35">
        <v>108</v>
      </c>
      <c r="J3115" s="33">
        <v>81364</v>
      </c>
      <c r="K3115" s="43">
        <f t="shared" si="204"/>
        <v>54243</v>
      </c>
      <c r="L3115" s="43"/>
      <c r="M3115" s="140"/>
      <c r="O3115" s="113"/>
    </row>
    <row r="3116" spans="1:15" ht="17.25" customHeight="1" x14ac:dyDescent="0.25">
      <c r="A3116" s="29" t="s">
        <v>5068</v>
      </c>
      <c r="B3116" s="28" t="s">
        <v>5069</v>
      </c>
      <c r="C3116" s="1">
        <v>62478</v>
      </c>
      <c r="D3116" s="48" t="s">
        <v>743</v>
      </c>
      <c r="E3116" s="43">
        <f t="shared" si="203"/>
        <v>58313</v>
      </c>
      <c r="F3116" s="33">
        <f t="shared" si="202"/>
        <v>41652</v>
      </c>
      <c r="G3116" s="43"/>
      <c r="H3116" s="33">
        <v>51649</v>
      </c>
      <c r="I3116" s="35">
        <v>63.98</v>
      </c>
      <c r="J3116" s="33">
        <v>62479</v>
      </c>
      <c r="K3116" s="43">
        <f t="shared" si="204"/>
        <v>41652</v>
      </c>
      <c r="L3116" s="43"/>
      <c r="M3116" s="140"/>
      <c r="O3116" s="113"/>
    </row>
    <row r="3117" spans="1:15" ht="17.25" customHeight="1" x14ac:dyDescent="0.25">
      <c r="A3117" s="29" t="s">
        <v>5070</v>
      </c>
      <c r="B3117" s="28" t="s">
        <v>5071</v>
      </c>
      <c r="C3117" s="1">
        <v>102600</v>
      </c>
      <c r="D3117" s="48" t="s">
        <v>743</v>
      </c>
      <c r="E3117" s="43">
        <f t="shared" si="203"/>
        <v>95760</v>
      </c>
      <c r="F3117" s="33">
        <f t="shared" si="202"/>
        <v>68400</v>
      </c>
      <c r="G3117" s="43"/>
      <c r="H3117" s="33">
        <v>84816</v>
      </c>
      <c r="I3117" s="35">
        <v>100</v>
      </c>
      <c r="J3117" s="33">
        <v>102600</v>
      </c>
      <c r="K3117" s="43">
        <f t="shared" si="204"/>
        <v>68400</v>
      </c>
      <c r="L3117" s="43"/>
      <c r="M3117" s="140"/>
      <c r="O3117" s="113"/>
    </row>
    <row r="3118" spans="1:15" ht="17.25" customHeight="1" x14ac:dyDescent="0.25">
      <c r="A3118" s="29" t="s">
        <v>5072</v>
      </c>
      <c r="B3118" s="28" t="s">
        <v>5073</v>
      </c>
      <c r="C3118" s="1">
        <v>108481</v>
      </c>
      <c r="D3118" s="48" t="s">
        <v>743</v>
      </c>
      <c r="E3118" s="43">
        <f t="shared" si="203"/>
        <v>101249</v>
      </c>
      <c r="F3118" s="33">
        <f t="shared" si="202"/>
        <v>72321</v>
      </c>
      <c r="G3118" s="43"/>
      <c r="H3118" s="33">
        <v>89678</v>
      </c>
      <c r="I3118" s="35">
        <v>144</v>
      </c>
      <c r="J3118" s="33">
        <v>108481</v>
      </c>
      <c r="K3118" s="43">
        <f t="shared" si="204"/>
        <v>72321</v>
      </c>
      <c r="L3118" s="43"/>
      <c r="M3118" s="140"/>
      <c r="O3118" s="113"/>
    </row>
    <row r="3119" spans="1:15" ht="17.25" customHeight="1" x14ac:dyDescent="0.25">
      <c r="A3119" s="29" t="s">
        <v>5074</v>
      </c>
      <c r="B3119" s="28" t="s">
        <v>5075</v>
      </c>
      <c r="C3119" s="1">
        <v>95229</v>
      </c>
      <c r="D3119" s="48" t="s">
        <v>743</v>
      </c>
      <c r="E3119" s="43">
        <f t="shared" si="203"/>
        <v>88880</v>
      </c>
      <c r="F3119" s="33">
        <f t="shared" si="202"/>
        <v>63486</v>
      </c>
      <c r="G3119" s="43"/>
      <c r="H3119" s="33">
        <v>78723</v>
      </c>
      <c r="I3119" s="35">
        <v>125</v>
      </c>
      <c r="J3119" s="33">
        <v>95229</v>
      </c>
      <c r="K3119" s="43">
        <f t="shared" si="204"/>
        <v>63486</v>
      </c>
      <c r="L3119" s="43"/>
      <c r="M3119" s="140"/>
      <c r="O3119" s="113"/>
    </row>
    <row r="3120" spans="1:15" ht="17.25" customHeight="1" x14ac:dyDescent="0.25">
      <c r="A3120" s="29" t="s">
        <v>5076</v>
      </c>
      <c r="B3120" s="28" t="s">
        <v>5077</v>
      </c>
      <c r="C3120" s="1">
        <v>143314</v>
      </c>
      <c r="D3120" s="48" t="s">
        <v>743</v>
      </c>
      <c r="E3120" s="43">
        <f t="shared" si="203"/>
        <v>133760</v>
      </c>
      <c r="F3120" s="33">
        <f t="shared" si="202"/>
        <v>95543</v>
      </c>
      <c r="G3120" s="43"/>
      <c r="H3120" s="33">
        <v>118473</v>
      </c>
      <c r="I3120" s="35">
        <v>180</v>
      </c>
      <c r="J3120" s="33">
        <v>143314</v>
      </c>
      <c r="K3120" s="43">
        <f t="shared" si="204"/>
        <v>95543</v>
      </c>
      <c r="L3120" s="43"/>
      <c r="M3120" s="140"/>
      <c r="O3120" s="113"/>
    </row>
    <row r="3121" spans="1:15" ht="17.25" customHeight="1" x14ac:dyDescent="0.25">
      <c r="A3121" s="29" t="s">
        <v>5078</v>
      </c>
      <c r="B3121" s="28" t="s">
        <v>5079</v>
      </c>
      <c r="C3121" s="1">
        <v>116380</v>
      </c>
      <c r="D3121" s="48" t="s">
        <v>743</v>
      </c>
      <c r="E3121" s="43">
        <f t="shared" si="203"/>
        <v>108622</v>
      </c>
      <c r="F3121" s="33">
        <f t="shared" si="202"/>
        <v>77587</v>
      </c>
      <c r="G3121" s="43"/>
      <c r="H3121" s="33">
        <v>96208</v>
      </c>
      <c r="I3121" s="35">
        <v>96</v>
      </c>
      <c r="J3121" s="33">
        <v>116381</v>
      </c>
      <c r="K3121" s="43">
        <f t="shared" si="204"/>
        <v>77587</v>
      </c>
      <c r="L3121" s="43"/>
      <c r="M3121" s="140"/>
      <c r="O3121" s="113"/>
    </row>
    <row r="3122" spans="1:15" ht="17.25" customHeight="1" x14ac:dyDescent="0.25">
      <c r="A3122" s="29" t="s">
        <v>5080</v>
      </c>
      <c r="B3122" s="28" t="s">
        <v>5081</v>
      </c>
      <c r="C3122" s="1">
        <v>144089</v>
      </c>
      <c r="D3122" s="48" t="s">
        <v>743</v>
      </c>
      <c r="E3122" s="43">
        <f t="shared" si="203"/>
        <v>134484</v>
      </c>
      <c r="F3122" s="33">
        <f t="shared" si="202"/>
        <v>96060</v>
      </c>
      <c r="G3122" s="43"/>
      <c r="H3122" s="33">
        <v>119114</v>
      </c>
      <c r="I3122" s="35">
        <v>150</v>
      </c>
      <c r="J3122" s="33">
        <v>144090</v>
      </c>
      <c r="K3122" s="43">
        <f t="shared" si="204"/>
        <v>96060</v>
      </c>
      <c r="L3122" s="43"/>
      <c r="M3122" s="140"/>
      <c r="O3122" s="113"/>
    </row>
    <row r="3123" spans="1:15" ht="17.25" customHeight="1" x14ac:dyDescent="0.25">
      <c r="A3123" s="29" t="s">
        <v>5082</v>
      </c>
      <c r="B3123" s="28" t="s">
        <v>5083</v>
      </c>
      <c r="C3123" s="1">
        <v>495436</v>
      </c>
      <c r="D3123" s="48" t="s">
        <v>743</v>
      </c>
      <c r="E3123" s="43">
        <f t="shared" si="203"/>
        <v>462407</v>
      </c>
      <c r="F3123" s="33">
        <f t="shared" si="202"/>
        <v>330291</v>
      </c>
      <c r="G3123" s="43"/>
      <c r="H3123" s="33">
        <v>409561</v>
      </c>
      <c r="I3123" s="35">
        <v>576</v>
      </c>
      <c r="J3123" s="33">
        <v>495437</v>
      </c>
      <c r="K3123" s="43">
        <f t="shared" si="204"/>
        <v>330291</v>
      </c>
      <c r="L3123" s="43"/>
      <c r="M3123" s="140"/>
      <c r="O3123" s="113"/>
    </row>
    <row r="3124" spans="1:15" ht="17.25" customHeight="1" x14ac:dyDescent="0.25">
      <c r="A3124" s="29" t="s">
        <v>5084</v>
      </c>
      <c r="B3124" s="28" t="s">
        <v>5085</v>
      </c>
      <c r="C3124" s="1">
        <v>203843</v>
      </c>
      <c r="D3124" s="48" t="s">
        <v>743</v>
      </c>
      <c r="E3124" s="43">
        <f t="shared" si="203"/>
        <v>190254</v>
      </c>
      <c r="F3124" s="33">
        <f t="shared" si="202"/>
        <v>135896</v>
      </c>
      <c r="G3124" s="43"/>
      <c r="H3124" s="33">
        <v>168511</v>
      </c>
      <c r="I3124" s="35">
        <v>216</v>
      </c>
      <c r="J3124" s="33">
        <v>203844</v>
      </c>
      <c r="K3124" s="43">
        <f t="shared" si="204"/>
        <v>135896</v>
      </c>
      <c r="L3124" s="43"/>
      <c r="M3124" s="140"/>
      <c r="O3124" s="113"/>
    </row>
    <row r="3125" spans="1:15" ht="17.25" customHeight="1" x14ac:dyDescent="0.25">
      <c r="A3125" s="29" t="s">
        <v>5086</v>
      </c>
      <c r="B3125" s="28" t="s">
        <v>5087</v>
      </c>
      <c r="C3125" s="1">
        <v>95027</v>
      </c>
      <c r="D3125" s="48" t="s">
        <v>743</v>
      </c>
      <c r="E3125" s="43">
        <f t="shared" si="203"/>
        <v>88693</v>
      </c>
      <c r="F3125" s="33">
        <f t="shared" si="202"/>
        <v>63352</v>
      </c>
      <c r="G3125" s="43"/>
      <c r="H3125" s="33">
        <v>78556</v>
      </c>
      <c r="I3125" s="35">
        <v>128</v>
      </c>
      <c r="J3125" s="33">
        <v>95027</v>
      </c>
      <c r="K3125" s="43">
        <f t="shared" si="204"/>
        <v>63352</v>
      </c>
      <c r="L3125" s="43"/>
      <c r="M3125" s="140"/>
      <c r="O3125" s="113"/>
    </row>
    <row r="3126" spans="1:15" ht="17.25" customHeight="1" x14ac:dyDescent="0.25">
      <c r="A3126" s="29" t="s">
        <v>5088</v>
      </c>
      <c r="B3126" s="28" t="s">
        <v>5089</v>
      </c>
      <c r="C3126" s="1">
        <v>206347</v>
      </c>
      <c r="D3126" s="48" t="s">
        <v>743</v>
      </c>
      <c r="E3126" s="43">
        <f t="shared" si="203"/>
        <v>192591</v>
      </c>
      <c r="F3126" s="33">
        <f t="shared" si="202"/>
        <v>137565</v>
      </c>
      <c r="G3126" s="43"/>
      <c r="H3126" s="33">
        <v>170581</v>
      </c>
      <c r="I3126" s="35">
        <v>288</v>
      </c>
      <c r="J3126" s="33">
        <v>206348</v>
      </c>
      <c r="K3126" s="43">
        <f t="shared" si="204"/>
        <v>137565</v>
      </c>
      <c r="L3126" s="43"/>
      <c r="M3126" s="140"/>
      <c r="O3126" s="113"/>
    </row>
    <row r="3127" spans="1:15" ht="17.25" customHeight="1" x14ac:dyDescent="0.25">
      <c r="A3127" s="29" t="s">
        <v>5090</v>
      </c>
      <c r="B3127" s="28" t="s">
        <v>5091</v>
      </c>
      <c r="C3127" s="1">
        <v>114218</v>
      </c>
      <c r="D3127" s="48" t="s">
        <v>743</v>
      </c>
      <c r="E3127" s="43">
        <f t="shared" si="203"/>
        <v>106604</v>
      </c>
      <c r="F3127" s="33">
        <f t="shared" si="202"/>
        <v>76146</v>
      </c>
      <c r="G3127" s="43"/>
      <c r="H3127" s="33">
        <v>94421</v>
      </c>
      <c r="I3127" s="35">
        <v>160</v>
      </c>
      <c r="J3127" s="33">
        <v>114219</v>
      </c>
      <c r="K3127" s="43">
        <f t="shared" si="204"/>
        <v>76146</v>
      </c>
      <c r="L3127" s="43"/>
      <c r="M3127" s="140"/>
      <c r="O3127" s="113"/>
    </row>
    <row r="3128" spans="1:15" ht="17.25" customHeight="1" x14ac:dyDescent="0.25">
      <c r="A3128" s="29" t="s">
        <v>5092</v>
      </c>
      <c r="B3128" s="28" t="s">
        <v>5093</v>
      </c>
      <c r="C3128" s="1">
        <v>249208</v>
      </c>
      <c r="D3128" s="48" t="s">
        <v>743</v>
      </c>
      <c r="E3128" s="43">
        <f t="shared" si="203"/>
        <v>232595</v>
      </c>
      <c r="F3128" s="33">
        <f t="shared" si="202"/>
        <v>166139</v>
      </c>
      <c r="G3128" s="43"/>
      <c r="H3128" s="33">
        <v>206012</v>
      </c>
      <c r="I3128" s="35">
        <v>360</v>
      </c>
      <c r="J3128" s="33">
        <v>249208</v>
      </c>
      <c r="K3128" s="43">
        <f t="shared" si="204"/>
        <v>166139</v>
      </c>
      <c r="L3128" s="43"/>
      <c r="M3128" s="140"/>
      <c r="O3128" s="113"/>
    </row>
    <row r="3129" spans="1:15" ht="17.25" customHeight="1" x14ac:dyDescent="0.25">
      <c r="A3129" s="29" t="s">
        <v>5094</v>
      </c>
      <c r="B3129" s="28" t="s">
        <v>5095</v>
      </c>
      <c r="C3129" s="1">
        <v>204140</v>
      </c>
      <c r="D3129" s="48" t="s">
        <v>743</v>
      </c>
      <c r="E3129" s="43">
        <f t="shared" si="203"/>
        <v>190532</v>
      </c>
      <c r="F3129" s="33">
        <f t="shared" si="202"/>
        <v>136094</v>
      </c>
      <c r="G3129" s="43"/>
      <c r="H3129" s="33">
        <v>168756</v>
      </c>
      <c r="I3129" s="35">
        <v>192</v>
      </c>
      <c r="J3129" s="33">
        <v>204140</v>
      </c>
      <c r="K3129" s="43">
        <f t="shared" si="204"/>
        <v>136094</v>
      </c>
      <c r="L3129" s="43"/>
      <c r="M3129" s="140"/>
      <c r="O3129" s="113"/>
    </row>
    <row r="3130" spans="1:15" ht="17.25" customHeight="1" x14ac:dyDescent="0.25">
      <c r="A3130" s="29" t="s">
        <v>5096</v>
      </c>
      <c r="B3130" s="28" t="s">
        <v>5097</v>
      </c>
      <c r="C3130" s="1">
        <v>381391</v>
      </c>
      <c r="D3130" s="48" t="s">
        <v>743</v>
      </c>
      <c r="E3130" s="43">
        <f t="shared" si="203"/>
        <v>355965</v>
      </c>
      <c r="F3130" s="33">
        <f t="shared" si="202"/>
        <v>254261</v>
      </c>
      <c r="G3130" s="43"/>
      <c r="H3130" s="33">
        <v>315284</v>
      </c>
      <c r="I3130" s="35">
        <v>432</v>
      </c>
      <c r="J3130" s="33">
        <v>381392</v>
      </c>
      <c r="K3130" s="43">
        <f t="shared" si="204"/>
        <v>254261</v>
      </c>
      <c r="L3130" s="43"/>
      <c r="M3130" s="140"/>
      <c r="O3130" s="113"/>
    </row>
    <row r="3131" spans="1:15" ht="17.25" customHeight="1" x14ac:dyDescent="0.25">
      <c r="A3131" s="29" t="s">
        <v>5092</v>
      </c>
      <c r="B3131" s="28" t="s">
        <v>5093</v>
      </c>
      <c r="C3131" s="1">
        <v>249208</v>
      </c>
      <c r="D3131" s="48" t="s">
        <v>743</v>
      </c>
      <c r="E3131" s="43">
        <f t="shared" si="203"/>
        <v>232595</v>
      </c>
      <c r="F3131" s="33">
        <f t="shared" si="202"/>
        <v>166139</v>
      </c>
      <c r="G3131" s="43"/>
      <c r="H3131" s="33">
        <v>206012</v>
      </c>
      <c r="I3131" s="35">
        <v>360</v>
      </c>
      <c r="J3131" s="33">
        <v>249208</v>
      </c>
      <c r="K3131" s="43">
        <f t="shared" si="204"/>
        <v>166139</v>
      </c>
      <c r="L3131" s="43"/>
      <c r="M3131" s="140"/>
      <c r="O3131" s="113"/>
    </row>
    <row r="3132" spans="1:15" ht="17.25" customHeight="1" x14ac:dyDescent="0.25">
      <c r="A3132" s="29" t="s">
        <v>5098</v>
      </c>
      <c r="B3132" s="28" t="s">
        <v>5099</v>
      </c>
      <c r="C3132" s="1">
        <v>303635</v>
      </c>
      <c r="D3132" s="48" t="s">
        <v>743</v>
      </c>
      <c r="E3132" s="43">
        <f t="shared" si="203"/>
        <v>283392</v>
      </c>
      <c r="F3132" s="33">
        <f t="shared" si="202"/>
        <v>202423</v>
      </c>
      <c r="G3132" s="43"/>
      <c r="H3132" s="33">
        <v>251005</v>
      </c>
      <c r="I3132" s="35">
        <v>320</v>
      </c>
      <c r="J3132" s="33">
        <v>303635</v>
      </c>
      <c r="K3132" s="43">
        <f t="shared" si="204"/>
        <v>202423</v>
      </c>
      <c r="L3132" s="43"/>
      <c r="M3132" s="140"/>
      <c r="O3132" s="113"/>
    </row>
    <row r="3133" spans="1:15" ht="17.25" customHeight="1" x14ac:dyDescent="0.25">
      <c r="A3133" s="29" t="s">
        <v>5100</v>
      </c>
      <c r="B3133" s="28" t="s">
        <v>5101</v>
      </c>
      <c r="C3133" s="1">
        <v>16092</v>
      </c>
      <c r="D3133" s="48" t="s">
        <v>743</v>
      </c>
      <c r="E3133" s="43">
        <f t="shared" si="203"/>
        <v>15019</v>
      </c>
      <c r="F3133" s="33">
        <f t="shared" si="202"/>
        <v>10728</v>
      </c>
      <c r="G3133" s="43"/>
      <c r="H3133" s="33">
        <v>13303</v>
      </c>
      <c r="I3133" s="35">
        <v>12.5</v>
      </c>
      <c r="J3133" s="33">
        <v>16092</v>
      </c>
      <c r="K3133" s="43">
        <f t="shared" si="204"/>
        <v>10728</v>
      </c>
      <c r="L3133" s="43"/>
      <c r="M3133" s="140"/>
      <c r="O3133" s="113"/>
    </row>
    <row r="3134" spans="1:15" ht="17.25" customHeight="1" x14ac:dyDescent="0.25">
      <c r="A3134" s="29" t="s">
        <v>5102</v>
      </c>
      <c r="B3134" s="28" t="s">
        <v>5103</v>
      </c>
      <c r="C3134" s="1">
        <v>27136</v>
      </c>
      <c r="D3134" s="48" t="s">
        <v>743</v>
      </c>
      <c r="E3134" s="43">
        <f t="shared" si="203"/>
        <v>25327</v>
      </c>
      <c r="F3134" s="33">
        <f t="shared" si="202"/>
        <v>18091</v>
      </c>
      <c r="G3134" s="43"/>
      <c r="H3134" s="33">
        <v>22433</v>
      </c>
      <c r="I3134" s="35">
        <v>20</v>
      </c>
      <c r="J3134" s="33">
        <v>27137</v>
      </c>
      <c r="K3134" s="43">
        <f t="shared" si="204"/>
        <v>18091</v>
      </c>
      <c r="L3134" s="43"/>
      <c r="M3134" s="140"/>
      <c r="O3134" s="113"/>
    </row>
    <row r="3135" spans="1:15" ht="17.25" customHeight="1" x14ac:dyDescent="0.25">
      <c r="A3135" s="29" t="s">
        <v>5104</v>
      </c>
      <c r="B3135" s="28" t="s">
        <v>5105</v>
      </c>
      <c r="C3135" s="1">
        <v>28807</v>
      </c>
      <c r="D3135" s="48" t="s">
        <v>743</v>
      </c>
      <c r="E3135" s="43">
        <f t="shared" si="203"/>
        <v>26887</v>
      </c>
      <c r="F3135" s="33">
        <f t="shared" si="202"/>
        <v>19205</v>
      </c>
      <c r="G3135" s="43"/>
      <c r="H3135" s="33">
        <v>23814</v>
      </c>
      <c r="I3135" s="35">
        <v>25</v>
      </c>
      <c r="J3135" s="33">
        <v>28807</v>
      </c>
      <c r="K3135" s="43">
        <f t="shared" si="204"/>
        <v>19205</v>
      </c>
      <c r="L3135" s="43"/>
      <c r="M3135" s="140"/>
      <c r="O3135" s="113"/>
    </row>
    <row r="3136" spans="1:15" ht="17.25" customHeight="1" x14ac:dyDescent="0.25">
      <c r="A3136" s="29" t="s">
        <v>5106</v>
      </c>
      <c r="B3136" s="28" t="s">
        <v>5107</v>
      </c>
      <c r="C3136" s="1">
        <v>63714</v>
      </c>
      <c r="D3136" s="48" t="s">
        <v>743</v>
      </c>
      <c r="E3136" s="43">
        <f t="shared" si="203"/>
        <v>59468</v>
      </c>
      <c r="F3136" s="33">
        <f t="shared" si="202"/>
        <v>42477</v>
      </c>
      <c r="G3136" s="43"/>
      <c r="H3136" s="33">
        <v>52671</v>
      </c>
      <c r="I3136" s="35">
        <v>36</v>
      </c>
      <c r="J3136" s="33">
        <v>63715</v>
      </c>
      <c r="K3136" s="43">
        <f t="shared" si="204"/>
        <v>42477</v>
      </c>
      <c r="L3136" s="43"/>
      <c r="M3136" s="140"/>
      <c r="O3136" s="113"/>
    </row>
    <row r="3137" spans="1:15" ht="17.25" customHeight="1" x14ac:dyDescent="0.25">
      <c r="A3137" s="29" t="s">
        <v>5108</v>
      </c>
      <c r="B3137" s="28" t="s">
        <v>5109</v>
      </c>
      <c r="C3137" s="1">
        <v>62064</v>
      </c>
      <c r="D3137" s="48" t="s">
        <v>743</v>
      </c>
      <c r="E3137" s="43">
        <f t="shared" si="203"/>
        <v>57928</v>
      </c>
      <c r="F3137" s="33">
        <f t="shared" si="202"/>
        <v>41377</v>
      </c>
      <c r="G3137" s="43"/>
      <c r="H3137" s="33">
        <v>51307</v>
      </c>
      <c r="I3137" s="35">
        <v>53.996000000000002</v>
      </c>
      <c r="J3137" s="33">
        <v>62065</v>
      </c>
      <c r="K3137" s="43">
        <f t="shared" si="204"/>
        <v>41377</v>
      </c>
      <c r="L3137" s="43"/>
      <c r="M3137" s="140"/>
      <c r="O3137" s="113"/>
    </row>
    <row r="3138" spans="1:15" ht="17.25" customHeight="1" x14ac:dyDescent="0.25">
      <c r="A3138" s="29" t="s">
        <v>5110</v>
      </c>
      <c r="B3138" s="28" t="s">
        <v>5111</v>
      </c>
      <c r="C3138" s="1">
        <v>128118</v>
      </c>
      <c r="D3138" s="48" t="s">
        <v>743</v>
      </c>
      <c r="E3138" s="43">
        <f t="shared" si="203"/>
        <v>119577</v>
      </c>
      <c r="F3138" s="33">
        <f t="shared" si="202"/>
        <v>85412</v>
      </c>
      <c r="G3138" s="43"/>
      <c r="H3138" s="33">
        <v>105911</v>
      </c>
      <c r="I3138" s="35">
        <v>50</v>
      </c>
      <c r="J3138" s="33">
        <v>128118</v>
      </c>
      <c r="K3138" s="43">
        <f t="shared" si="204"/>
        <v>85412</v>
      </c>
      <c r="L3138" s="43"/>
      <c r="M3138" s="140"/>
      <c r="O3138" s="113"/>
    </row>
    <row r="3139" spans="1:15" ht="17.25" customHeight="1" thickBot="1" x14ac:dyDescent="0.3">
      <c r="A3139" s="29" t="s">
        <v>5112</v>
      </c>
      <c r="B3139" s="28" t="s">
        <v>5113</v>
      </c>
      <c r="C3139" s="1">
        <v>82180</v>
      </c>
      <c r="D3139" s="48" t="s">
        <v>743</v>
      </c>
      <c r="E3139" s="43">
        <f t="shared" si="203"/>
        <v>76702</v>
      </c>
      <c r="F3139" s="33">
        <f t="shared" si="202"/>
        <v>54787</v>
      </c>
      <c r="G3139" s="43"/>
      <c r="H3139" s="33">
        <v>67936</v>
      </c>
      <c r="I3139" s="35">
        <v>72</v>
      </c>
      <c r="J3139" s="33">
        <v>82181</v>
      </c>
      <c r="K3139" s="43">
        <f t="shared" si="204"/>
        <v>54787</v>
      </c>
      <c r="L3139" s="43"/>
      <c r="M3139" s="140"/>
      <c r="O3139" s="113"/>
    </row>
    <row r="3140" spans="1:15" x14ac:dyDescent="0.25">
      <c r="B3140" s="30"/>
      <c r="E3140" s="43" t="str">
        <f t="shared" si="203"/>
        <v/>
      </c>
      <c r="F3140" s="33" t="str">
        <f t="shared" si="202"/>
        <v/>
      </c>
      <c r="G3140" s="43"/>
      <c r="H3140" s="29"/>
      <c r="J3140" s="114" t="s">
        <v>159</v>
      </c>
      <c r="K3140" s="43"/>
      <c r="L3140" s="43"/>
      <c r="M3140" s="140"/>
      <c r="O3140" s="113"/>
    </row>
    <row r="3141" spans="1:15" x14ac:dyDescent="0.25">
      <c r="B3141" s="37" t="s">
        <v>736</v>
      </c>
      <c r="E3141" s="43" t="str">
        <f t="shared" si="203"/>
        <v/>
      </c>
      <c r="F3141" s="33" t="str">
        <f t="shared" si="202"/>
        <v/>
      </c>
      <c r="G3141" s="43"/>
      <c r="H3141" s="29"/>
      <c r="J3141" s="114" t="s">
        <v>159</v>
      </c>
      <c r="K3141" s="43"/>
      <c r="L3141" s="43"/>
      <c r="M3141" s="140"/>
      <c r="O3141" s="113"/>
    </row>
    <row r="3142" spans="1:15" x14ac:dyDescent="0.25">
      <c r="B3142" s="37" t="s">
        <v>5041</v>
      </c>
      <c r="D3142" s="31"/>
      <c r="E3142" s="43" t="str">
        <f t="shared" si="203"/>
        <v/>
      </c>
      <c r="F3142" s="33" t="str">
        <f t="shared" si="202"/>
        <v/>
      </c>
      <c r="G3142" s="43"/>
      <c r="H3142" s="55" t="s">
        <v>241</v>
      </c>
      <c r="I3142" s="35" t="s">
        <v>242</v>
      </c>
      <c r="J3142" s="114" t="s">
        <v>159</v>
      </c>
      <c r="K3142" s="43"/>
      <c r="L3142" s="43"/>
      <c r="M3142" s="140"/>
      <c r="O3142" s="113"/>
    </row>
    <row r="3143" spans="1:15" ht="15.75" thickBot="1" x14ac:dyDescent="0.3">
      <c r="A3143" s="23" t="s">
        <v>73</v>
      </c>
      <c r="B3143" s="39"/>
      <c r="D3143" s="31" t="s">
        <v>243</v>
      </c>
      <c r="E3143" s="43" t="str">
        <f t="shared" si="203"/>
        <v/>
      </c>
      <c r="F3143" s="33" t="str">
        <f t="shared" si="202"/>
        <v/>
      </c>
      <c r="G3143" s="43"/>
      <c r="H3143" s="55" t="s">
        <v>244</v>
      </c>
      <c r="I3143" s="35" t="s">
        <v>245</v>
      </c>
      <c r="J3143" s="114" t="s">
        <v>159</v>
      </c>
      <c r="K3143" s="43"/>
      <c r="L3143" s="43"/>
      <c r="M3143" s="140"/>
      <c r="O3143" s="113"/>
    </row>
    <row r="3144" spans="1:15" x14ac:dyDescent="0.25">
      <c r="A3144" s="29" t="s">
        <v>5114</v>
      </c>
      <c r="B3144" s="28" t="s">
        <v>5115</v>
      </c>
      <c r="C3144" s="1">
        <v>123269</v>
      </c>
      <c r="D3144" s="48" t="s">
        <v>743</v>
      </c>
      <c r="E3144" s="43">
        <f t="shared" si="203"/>
        <v>115052</v>
      </c>
      <c r="F3144" s="33">
        <f t="shared" si="202"/>
        <v>82180</v>
      </c>
      <c r="G3144" s="43"/>
      <c r="H3144" s="33">
        <v>101903</v>
      </c>
      <c r="I3144" s="35">
        <v>108</v>
      </c>
      <c r="J3144" s="33">
        <v>123270</v>
      </c>
      <c r="K3144" s="43">
        <f t="shared" ref="K3144:K3152" si="205">H3144/1.24</f>
        <v>82180</v>
      </c>
      <c r="L3144" s="43"/>
      <c r="M3144" s="140"/>
      <c r="O3144" s="113"/>
    </row>
    <row r="3145" spans="1:15" x14ac:dyDescent="0.25">
      <c r="A3145" s="29" t="s">
        <v>5116</v>
      </c>
      <c r="B3145" s="28" t="s">
        <v>5117</v>
      </c>
      <c r="C3145" s="1">
        <v>179579</v>
      </c>
      <c r="D3145" s="48" t="s">
        <v>743</v>
      </c>
      <c r="E3145" s="43">
        <f t="shared" si="203"/>
        <v>167607</v>
      </c>
      <c r="F3145" s="33">
        <f t="shared" ref="F3145:F3208" si="206">IF(K3145=0,"",K3145)</f>
        <v>119719</v>
      </c>
      <c r="G3145" s="43"/>
      <c r="H3145" s="33">
        <v>148452</v>
      </c>
      <c r="I3145" s="35">
        <v>144</v>
      </c>
      <c r="J3145" s="33">
        <v>179579</v>
      </c>
      <c r="K3145" s="43">
        <f t="shared" si="205"/>
        <v>119719</v>
      </c>
      <c r="L3145" s="43"/>
      <c r="M3145" s="140"/>
      <c r="O3145" s="113"/>
    </row>
    <row r="3146" spans="1:15" x14ac:dyDescent="0.25">
      <c r="A3146" s="29" t="s">
        <v>5118</v>
      </c>
      <c r="B3146" s="28" t="s">
        <v>5119</v>
      </c>
      <c r="C3146" s="1">
        <v>258119</v>
      </c>
      <c r="D3146" s="48" t="s">
        <v>743</v>
      </c>
      <c r="E3146" s="43">
        <f t="shared" ref="E3146:E3209" si="207">IF(K3146&lt;=0,"",K3146*E$2)</f>
        <v>240912</v>
      </c>
      <c r="F3146" s="33">
        <f t="shared" si="206"/>
        <v>172080</v>
      </c>
      <c r="G3146" s="43"/>
      <c r="H3146" s="33">
        <v>213379</v>
      </c>
      <c r="I3146" s="35">
        <v>180</v>
      </c>
      <c r="J3146" s="33">
        <v>258120</v>
      </c>
      <c r="K3146" s="43">
        <f t="shared" si="205"/>
        <v>172080</v>
      </c>
      <c r="L3146" s="43"/>
      <c r="M3146" s="140"/>
      <c r="O3146" s="113"/>
    </row>
    <row r="3147" spans="1:15" x14ac:dyDescent="0.25">
      <c r="A3147" s="29" t="s">
        <v>5120</v>
      </c>
      <c r="B3147" s="28" t="s">
        <v>5121</v>
      </c>
      <c r="C3147" s="1">
        <v>225331</v>
      </c>
      <c r="D3147" s="48" t="s">
        <v>743</v>
      </c>
      <c r="E3147" s="43">
        <f t="shared" si="207"/>
        <v>210309</v>
      </c>
      <c r="F3147" s="33">
        <f t="shared" si="206"/>
        <v>150221</v>
      </c>
      <c r="G3147" s="43"/>
      <c r="H3147" s="33">
        <v>186274</v>
      </c>
      <c r="I3147" s="35">
        <v>160</v>
      </c>
      <c r="J3147" s="33">
        <v>225331</v>
      </c>
      <c r="K3147" s="43">
        <f t="shared" si="205"/>
        <v>150221</v>
      </c>
      <c r="L3147" s="43"/>
      <c r="M3147" s="140"/>
      <c r="O3147" s="113"/>
    </row>
    <row r="3148" spans="1:15" x14ac:dyDescent="0.25">
      <c r="A3148" s="29" t="s">
        <v>5122</v>
      </c>
      <c r="B3148" s="28" t="s">
        <v>5123</v>
      </c>
      <c r="C3148" s="1">
        <v>20253</v>
      </c>
      <c r="D3148" s="48" t="s">
        <v>743</v>
      </c>
      <c r="E3148" s="43">
        <f t="shared" si="207"/>
        <v>18903</v>
      </c>
      <c r="F3148" s="33">
        <f t="shared" si="206"/>
        <v>13502</v>
      </c>
      <c r="G3148" s="43"/>
      <c r="H3148" s="33">
        <v>16743</v>
      </c>
      <c r="I3148" s="35">
        <v>20</v>
      </c>
      <c r="J3148" s="33">
        <v>20253</v>
      </c>
      <c r="K3148" s="43">
        <f t="shared" si="205"/>
        <v>13502</v>
      </c>
      <c r="L3148" s="43"/>
      <c r="M3148" s="140"/>
      <c r="O3148" s="113"/>
    </row>
    <row r="3149" spans="1:15" x14ac:dyDescent="0.25">
      <c r="A3149" s="29" t="s">
        <v>5124</v>
      </c>
      <c r="B3149" s="28" t="s">
        <v>5125</v>
      </c>
      <c r="C3149" s="1">
        <v>35030</v>
      </c>
      <c r="D3149" s="48" t="s">
        <v>743</v>
      </c>
      <c r="E3149" s="43">
        <f t="shared" si="207"/>
        <v>32696</v>
      </c>
      <c r="F3149" s="33">
        <f t="shared" si="206"/>
        <v>23354</v>
      </c>
      <c r="G3149" s="43"/>
      <c r="H3149" s="33">
        <v>28959</v>
      </c>
      <c r="I3149" s="35">
        <v>28.8</v>
      </c>
      <c r="J3149" s="33">
        <v>35031</v>
      </c>
      <c r="K3149" s="43">
        <f t="shared" si="205"/>
        <v>23354</v>
      </c>
      <c r="L3149" s="43"/>
      <c r="M3149" s="140"/>
      <c r="O3149" s="113"/>
    </row>
    <row r="3150" spans="1:15" x14ac:dyDescent="0.25">
      <c r="A3150" s="29" t="s">
        <v>5126</v>
      </c>
      <c r="B3150" s="28" t="s">
        <v>5127</v>
      </c>
      <c r="C3150" s="1">
        <v>43645</v>
      </c>
      <c r="D3150" s="48" t="s">
        <v>743</v>
      </c>
      <c r="E3150" s="43">
        <f t="shared" si="207"/>
        <v>40736</v>
      </c>
      <c r="F3150" s="33">
        <f t="shared" si="206"/>
        <v>29097</v>
      </c>
      <c r="G3150" s="43"/>
      <c r="H3150" s="33">
        <v>36080</v>
      </c>
      <c r="I3150" s="35">
        <v>36</v>
      </c>
      <c r="J3150" s="33">
        <v>43645</v>
      </c>
      <c r="K3150" s="43">
        <f t="shared" si="205"/>
        <v>29097</v>
      </c>
      <c r="L3150" s="43"/>
      <c r="M3150" s="140"/>
      <c r="O3150" s="113"/>
    </row>
    <row r="3151" spans="1:15" x14ac:dyDescent="0.25">
      <c r="A3151" s="29" t="s">
        <v>5128</v>
      </c>
      <c r="B3151" s="28" t="s">
        <v>5129</v>
      </c>
      <c r="C3151" s="1">
        <v>52398</v>
      </c>
      <c r="D3151" s="48" t="s">
        <v>743</v>
      </c>
      <c r="E3151" s="43">
        <f t="shared" si="207"/>
        <v>48905</v>
      </c>
      <c r="F3151" s="33">
        <f t="shared" si="206"/>
        <v>34932</v>
      </c>
      <c r="G3151" s="43"/>
      <c r="H3151" s="33">
        <v>43316</v>
      </c>
      <c r="I3151" s="35">
        <v>45</v>
      </c>
      <c r="J3151" s="33">
        <v>52399</v>
      </c>
      <c r="K3151" s="43">
        <f t="shared" si="205"/>
        <v>34932</v>
      </c>
      <c r="L3151" s="43"/>
      <c r="M3151" s="140"/>
      <c r="O3151" s="113"/>
    </row>
    <row r="3152" spans="1:15" x14ac:dyDescent="0.25">
      <c r="A3152" s="29" t="s">
        <v>5130</v>
      </c>
      <c r="B3152" s="28" t="s">
        <v>5131</v>
      </c>
      <c r="C3152" s="1">
        <v>35844</v>
      </c>
      <c r="D3152" s="48" t="s">
        <v>743</v>
      </c>
      <c r="E3152" s="43">
        <f t="shared" si="207"/>
        <v>33454</v>
      </c>
      <c r="F3152" s="33">
        <f t="shared" si="206"/>
        <v>23896</v>
      </c>
      <c r="G3152" s="43"/>
      <c r="H3152" s="33">
        <v>29631</v>
      </c>
      <c r="I3152" s="35">
        <v>37.5</v>
      </c>
      <c r="J3152" s="33">
        <v>35844</v>
      </c>
      <c r="K3152" s="43">
        <f t="shared" si="205"/>
        <v>23896</v>
      </c>
      <c r="L3152" s="43"/>
      <c r="M3152" s="140"/>
      <c r="O3152" s="113"/>
    </row>
    <row r="3153" spans="1:53" ht="15.75" thickBot="1" x14ac:dyDescent="0.3">
      <c r="E3153" s="43" t="str">
        <f t="shared" si="207"/>
        <v/>
      </c>
      <c r="F3153" s="33" t="str">
        <f t="shared" si="206"/>
        <v/>
      </c>
      <c r="G3153" s="43"/>
      <c r="H3153" s="29"/>
      <c r="J3153" s="114" t="s">
        <v>159</v>
      </c>
      <c r="K3153" s="43"/>
      <c r="L3153" s="43"/>
      <c r="M3153" s="140"/>
      <c r="O3153" s="113"/>
      <c r="Q3153" s="42"/>
      <c r="R3153" s="42"/>
      <c r="S3153" s="42"/>
      <c r="T3153" s="42"/>
      <c r="U3153" s="42"/>
      <c r="V3153" s="42"/>
      <c r="W3153" s="42"/>
      <c r="X3153" s="42"/>
      <c r="Y3153" s="42"/>
      <c r="Z3153" s="42"/>
      <c r="AA3153" s="42"/>
      <c r="AB3153" s="42"/>
      <c r="AC3153" s="42"/>
      <c r="AD3153" s="42"/>
      <c r="AE3153" s="42"/>
      <c r="AF3153" s="42"/>
      <c r="AG3153" s="42"/>
      <c r="AH3153" s="42"/>
      <c r="AI3153" s="42"/>
      <c r="AJ3153" s="42"/>
      <c r="AK3153" s="42"/>
      <c r="AL3153" s="42"/>
      <c r="AM3153" s="42"/>
      <c r="AN3153" s="42"/>
      <c r="AO3153" s="42"/>
      <c r="AP3153" s="42"/>
      <c r="AQ3153" s="42"/>
      <c r="AR3153" s="42"/>
      <c r="AS3153" s="42"/>
      <c r="AT3153" s="42"/>
      <c r="AU3153" s="42"/>
      <c r="AV3153" s="42"/>
      <c r="AW3153" s="42"/>
      <c r="AX3153" s="42"/>
      <c r="AY3153" s="42"/>
      <c r="AZ3153" s="42"/>
      <c r="BA3153" s="42"/>
    </row>
    <row r="3154" spans="1:53" s="42" customFormat="1" x14ac:dyDescent="0.25">
      <c r="A3154" s="23"/>
      <c r="B3154" s="50"/>
      <c r="C3154" s="115"/>
      <c r="D3154" s="31"/>
      <c r="E3154" s="43" t="str">
        <f t="shared" si="207"/>
        <v/>
      </c>
      <c r="F3154" s="33" t="str">
        <f t="shared" si="206"/>
        <v/>
      </c>
      <c r="G3154" s="43"/>
      <c r="H3154" s="29"/>
      <c r="I3154" s="41"/>
      <c r="J3154" s="40" t="s">
        <v>159</v>
      </c>
      <c r="K3154" s="43"/>
      <c r="L3154" s="43"/>
      <c r="M3154" s="140"/>
      <c r="N3154" s="113"/>
      <c r="O3154" s="113"/>
    </row>
    <row r="3155" spans="1:53" s="42" customFormat="1" x14ac:dyDescent="0.25">
      <c r="A3155" s="23"/>
      <c r="B3155" s="37" t="s">
        <v>5132</v>
      </c>
      <c r="C3155" s="115"/>
      <c r="D3155" s="31"/>
      <c r="E3155" s="43" t="str">
        <f t="shared" si="207"/>
        <v/>
      </c>
      <c r="F3155" s="33" t="str">
        <f t="shared" si="206"/>
        <v/>
      </c>
      <c r="G3155" s="43"/>
      <c r="H3155" s="29"/>
      <c r="I3155" s="41"/>
      <c r="J3155" s="40" t="s">
        <v>159</v>
      </c>
      <c r="K3155" s="43"/>
      <c r="L3155" s="43"/>
      <c r="M3155" s="140"/>
      <c r="N3155" s="113"/>
      <c r="O3155" s="113"/>
      <c r="Q3155" s="24"/>
      <c r="R3155" s="24"/>
      <c r="S3155" s="24"/>
      <c r="T3155" s="24"/>
      <c r="U3155" s="24"/>
      <c r="V3155" s="24"/>
      <c r="W3155" s="24"/>
      <c r="X3155" s="24"/>
      <c r="Y3155" s="24"/>
      <c r="Z3155" s="24"/>
      <c r="AA3155" s="24"/>
      <c r="AB3155" s="24"/>
      <c r="AC3155" s="24"/>
      <c r="AD3155" s="24"/>
      <c r="AE3155" s="24"/>
      <c r="AF3155" s="24"/>
      <c r="AG3155" s="24"/>
      <c r="AH3155" s="24"/>
      <c r="AI3155" s="24"/>
      <c r="AJ3155" s="24"/>
      <c r="AK3155" s="24"/>
      <c r="AL3155" s="24"/>
      <c r="AM3155" s="24"/>
      <c r="AN3155" s="24"/>
      <c r="AO3155" s="24"/>
      <c r="AP3155" s="24"/>
      <c r="AQ3155" s="24"/>
      <c r="AR3155" s="24"/>
      <c r="AS3155" s="24"/>
      <c r="AT3155" s="24"/>
      <c r="AU3155" s="24"/>
      <c r="AV3155" s="24"/>
      <c r="AW3155" s="24"/>
      <c r="AX3155" s="24"/>
      <c r="AY3155" s="24"/>
      <c r="AZ3155" s="24"/>
      <c r="BA3155" s="24"/>
    </row>
    <row r="3156" spans="1:53" x14ac:dyDescent="0.25">
      <c r="B3156" s="37" t="s">
        <v>5133</v>
      </c>
      <c r="D3156" s="31"/>
      <c r="E3156" s="43" t="str">
        <f t="shared" si="207"/>
        <v/>
      </c>
      <c r="F3156" s="33" t="str">
        <f t="shared" si="206"/>
        <v/>
      </c>
      <c r="G3156" s="43"/>
      <c r="H3156" s="55" t="s">
        <v>241</v>
      </c>
      <c r="I3156" s="35" t="s">
        <v>242</v>
      </c>
      <c r="J3156" s="114" t="s">
        <v>159</v>
      </c>
      <c r="K3156" s="43"/>
      <c r="L3156" s="43"/>
      <c r="M3156" s="140"/>
      <c r="O3156" s="113"/>
    </row>
    <row r="3157" spans="1:53" ht="15.75" thickBot="1" x14ac:dyDescent="0.3">
      <c r="A3157" s="23" t="s">
        <v>73</v>
      </c>
      <c r="B3157" s="59" t="s">
        <v>4960</v>
      </c>
      <c r="D3157" s="31" t="s">
        <v>243</v>
      </c>
      <c r="E3157" s="43" t="str">
        <f t="shared" si="207"/>
        <v/>
      </c>
      <c r="F3157" s="33" t="str">
        <f t="shared" si="206"/>
        <v/>
      </c>
      <c r="G3157" s="43"/>
      <c r="H3157" s="55" t="s">
        <v>244</v>
      </c>
      <c r="I3157" s="35" t="s">
        <v>245</v>
      </c>
      <c r="J3157" s="114" t="s">
        <v>159</v>
      </c>
      <c r="K3157" s="43"/>
      <c r="L3157" s="43"/>
      <c r="M3157" s="140"/>
      <c r="O3157" s="113"/>
    </row>
    <row r="3158" spans="1:53" x14ac:dyDescent="0.25">
      <c r="A3158" s="29" t="s">
        <v>5134</v>
      </c>
      <c r="B3158" s="28" t="s">
        <v>5135</v>
      </c>
      <c r="C3158" s="1">
        <v>1091</v>
      </c>
      <c r="D3158" s="48" t="s">
        <v>172</v>
      </c>
      <c r="E3158" s="43">
        <f t="shared" si="207"/>
        <v>1018</v>
      </c>
      <c r="F3158" s="33">
        <f t="shared" si="206"/>
        <v>727</v>
      </c>
      <c r="G3158" s="43"/>
      <c r="H3158" s="33">
        <v>902</v>
      </c>
      <c r="I3158" s="35">
        <v>0.9</v>
      </c>
      <c r="J3158" s="33">
        <v>1091</v>
      </c>
      <c r="K3158" s="43">
        <f t="shared" ref="K3158:K3166" si="208">H3158/1.24</f>
        <v>727</v>
      </c>
      <c r="L3158" s="43"/>
      <c r="M3158" s="140"/>
      <c r="O3158" s="113"/>
    </row>
    <row r="3159" spans="1:53" x14ac:dyDescent="0.25">
      <c r="A3159" s="29" t="s">
        <v>5136</v>
      </c>
      <c r="B3159" s="28" t="s">
        <v>5137</v>
      </c>
      <c r="C3159" s="1">
        <v>1304</v>
      </c>
      <c r="D3159" s="48" t="s">
        <v>172</v>
      </c>
      <c r="E3159" s="43">
        <f t="shared" si="207"/>
        <v>1217</v>
      </c>
      <c r="F3159" s="33">
        <f t="shared" si="206"/>
        <v>869</v>
      </c>
      <c r="G3159" s="43"/>
      <c r="H3159" s="33">
        <v>1078</v>
      </c>
      <c r="I3159" s="35">
        <v>1.1000000000000001</v>
      </c>
      <c r="J3159" s="33">
        <v>1304</v>
      </c>
      <c r="K3159" s="43">
        <f t="shared" si="208"/>
        <v>869</v>
      </c>
      <c r="L3159" s="43"/>
      <c r="M3159" s="140"/>
      <c r="O3159" s="113"/>
    </row>
    <row r="3160" spans="1:53" x14ac:dyDescent="0.25">
      <c r="A3160" s="29" t="s">
        <v>5138</v>
      </c>
      <c r="B3160" s="28" t="s">
        <v>5139</v>
      </c>
      <c r="C3160" s="1">
        <v>1813</v>
      </c>
      <c r="D3160" s="48" t="s">
        <v>172</v>
      </c>
      <c r="E3160" s="43">
        <f t="shared" si="207"/>
        <v>1403</v>
      </c>
      <c r="F3160" s="33">
        <f t="shared" si="206"/>
        <v>1002</v>
      </c>
      <c r="G3160" s="43"/>
      <c r="H3160" s="33">
        <v>1243</v>
      </c>
      <c r="I3160" s="35">
        <v>1.4</v>
      </c>
      <c r="J3160" s="33">
        <v>1504</v>
      </c>
      <c r="K3160" s="43">
        <f t="shared" si="208"/>
        <v>1002</v>
      </c>
      <c r="L3160" s="43"/>
      <c r="M3160" s="140"/>
      <c r="O3160" s="113"/>
    </row>
    <row r="3161" spans="1:53" x14ac:dyDescent="0.25">
      <c r="A3161" s="29" t="s">
        <v>5140</v>
      </c>
      <c r="B3161" s="28" t="s">
        <v>5141</v>
      </c>
      <c r="C3161" s="1">
        <f>3500*2</f>
        <v>7000</v>
      </c>
      <c r="D3161" s="48" t="s">
        <v>172</v>
      </c>
      <c r="E3161" s="43">
        <f t="shared" si="207"/>
        <v>2220</v>
      </c>
      <c r="F3161" s="33">
        <f t="shared" si="206"/>
        <v>1586</v>
      </c>
      <c r="G3161" s="43"/>
      <c r="H3161" s="33">
        <v>1967</v>
      </c>
      <c r="I3161" s="35">
        <v>2.4</v>
      </c>
      <c r="J3161" s="33">
        <v>2379</v>
      </c>
      <c r="K3161" s="43">
        <f t="shared" si="208"/>
        <v>1586</v>
      </c>
      <c r="L3161" s="43"/>
      <c r="M3161" s="140"/>
      <c r="O3161" s="113"/>
    </row>
    <row r="3162" spans="1:53" x14ac:dyDescent="0.25">
      <c r="A3162" s="29" t="s">
        <v>5142</v>
      </c>
      <c r="B3162" s="28" t="s">
        <v>5143</v>
      </c>
      <c r="C3162" s="1">
        <f>5500*1.5</f>
        <v>8250</v>
      </c>
      <c r="D3162" s="48" t="s">
        <v>172</v>
      </c>
      <c r="E3162" s="43">
        <f t="shared" si="207"/>
        <v>3576</v>
      </c>
      <c r="F3162" s="33">
        <f t="shared" si="206"/>
        <v>2554</v>
      </c>
      <c r="G3162" s="43"/>
      <c r="H3162" s="33">
        <v>3167</v>
      </c>
      <c r="I3162" s="35">
        <v>3.8</v>
      </c>
      <c r="J3162" s="33">
        <v>3831</v>
      </c>
      <c r="K3162" s="43">
        <f t="shared" si="208"/>
        <v>2554</v>
      </c>
      <c r="L3162" s="43"/>
      <c r="M3162" s="140"/>
      <c r="O3162" s="113"/>
    </row>
    <row r="3163" spans="1:53" x14ac:dyDescent="0.25">
      <c r="A3163" s="29" t="s">
        <v>5144</v>
      </c>
      <c r="B3163" s="28" t="s">
        <v>5145</v>
      </c>
      <c r="C3163" s="1">
        <v>5718</v>
      </c>
      <c r="D3163" s="48" t="s">
        <v>172</v>
      </c>
      <c r="E3163" s="43">
        <f t="shared" si="207"/>
        <v>5337</v>
      </c>
      <c r="F3163" s="33">
        <f t="shared" si="206"/>
        <v>3812</v>
      </c>
      <c r="G3163" s="43"/>
      <c r="H3163" s="33">
        <v>4727</v>
      </c>
      <c r="I3163" s="35">
        <v>5.53</v>
      </c>
      <c r="J3163" s="33">
        <v>5718</v>
      </c>
      <c r="K3163" s="43">
        <f t="shared" si="208"/>
        <v>3812</v>
      </c>
      <c r="L3163" s="43"/>
      <c r="M3163" s="140"/>
      <c r="O3163" s="113"/>
    </row>
    <row r="3164" spans="1:53" x14ac:dyDescent="0.25">
      <c r="A3164" s="29" t="s">
        <v>5146</v>
      </c>
      <c r="B3164" s="28" t="s">
        <v>5147</v>
      </c>
      <c r="C3164" s="1">
        <v>7497</v>
      </c>
      <c r="D3164" s="48" t="s">
        <v>172</v>
      </c>
      <c r="E3164" s="43">
        <f t="shared" si="207"/>
        <v>6997</v>
      </c>
      <c r="F3164" s="33">
        <f t="shared" si="206"/>
        <v>4998</v>
      </c>
      <c r="G3164" s="43"/>
      <c r="H3164" s="33">
        <v>6198</v>
      </c>
      <c r="I3164" s="35">
        <v>7.4</v>
      </c>
      <c r="J3164" s="33">
        <v>7498</v>
      </c>
      <c r="K3164" s="43">
        <f t="shared" si="208"/>
        <v>4998</v>
      </c>
      <c r="L3164" s="43"/>
      <c r="M3164" s="140"/>
      <c r="O3164" s="113"/>
    </row>
    <row r="3165" spans="1:53" x14ac:dyDescent="0.25">
      <c r="A3165" s="29" t="s">
        <v>5148</v>
      </c>
      <c r="B3165" s="28" t="s">
        <v>5149</v>
      </c>
      <c r="C3165" s="1">
        <v>10356</v>
      </c>
      <c r="D3165" s="48" t="s">
        <v>172</v>
      </c>
      <c r="E3165" s="43">
        <f t="shared" si="207"/>
        <v>9666</v>
      </c>
      <c r="F3165" s="33">
        <f t="shared" si="206"/>
        <v>6904</v>
      </c>
      <c r="G3165" s="43"/>
      <c r="H3165" s="33">
        <v>8561</v>
      </c>
      <c r="I3165" s="35">
        <v>9.6999999999999993</v>
      </c>
      <c r="J3165" s="33">
        <v>10356</v>
      </c>
      <c r="K3165" s="43">
        <f t="shared" si="208"/>
        <v>6904</v>
      </c>
      <c r="L3165" s="43"/>
      <c r="M3165" s="140"/>
      <c r="O3165" s="113"/>
    </row>
    <row r="3166" spans="1:53" x14ac:dyDescent="0.25">
      <c r="A3166" s="29" t="s">
        <v>5150</v>
      </c>
      <c r="B3166" s="28" t="s">
        <v>5151</v>
      </c>
      <c r="C3166" s="1">
        <f>16231*2</f>
        <v>32462</v>
      </c>
      <c r="D3166" s="48" t="s">
        <v>172</v>
      </c>
      <c r="E3166" s="43">
        <f t="shared" si="207"/>
        <v>15149</v>
      </c>
      <c r="F3166" s="33">
        <f t="shared" si="206"/>
        <v>10821</v>
      </c>
      <c r="G3166" s="43"/>
      <c r="H3166" s="33">
        <v>13418</v>
      </c>
      <c r="I3166" s="35">
        <v>14.8</v>
      </c>
      <c r="J3166" s="33">
        <v>16231</v>
      </c>
      <c r="K3166" s="43">
        <f t="shared" si="208"/>
        <v>10821</v>
      </c>
      <c r="L3166" s="43"/>
      <c r="M3166" s="140"/>
      <c r="O3166" s="113"/>
    </row>
    <row r="3167" spans="1:53" ht="15.75" thickBot="1" x14ac:dyDescent="0.3">
      <c r="A3167" s="35"/>
      <c r="E3167" s="43" t="str">
        <f t="shared" si="207"/>
        <v/>
      </c>
      <c r="F3167" s="33" t="str">
        <f t="shared" si="206"/>
        <v/>
      </c>
      <c r="G3167" s="43"/>
      <c r="H3167" s="29"/>
      <c r="J3167" s="33" t="s">
        <v>159</v>
      </c>
      <c r="K3167" s="43"/>
      <c r="L3167" s="43"/>
      <c r="M3167" s="140"/>
      <c r="O3167" s="113"/>
      <c r="Q3167" s="42"/>
      <c r="R3167" s="42"/>
      <c r="S3167" s="42"/>
      <c r="T3167" s="42"/>
      <c r="U3167" s="42"/>
      <c r="V3167" s="42"/>
      <c r="W3167" s="42"/>
      <c r="X3167" s="42"/>
      <c r="Y3167" s="42"/>
      <c r="Z3167" s="42"/>
      <c r="AA3167" s="42"/>
      <c r="AB3167" s="42"/>
      <c r="AC3167" s="42"/>
      <c r="AD3167" s="42"/>
      <c r="AE3167" s="42"/>
      <c r="AF3167" s="42"/>
      <c r="AG3167" s="42"/>
      <c r="AH3167" s="42"/>
      <c r="AI3167" s="42"/>
      <c r="AJ3167" s="42"/>
      <c r="AK3167" s="42"/>
      <c r="AL3167" s="42"/>
      <c r="AM3167" s="42"/>
      <c r="AN3167" s="42"/>
      <c r="AO3167" s="42"/>
      <c r="AP3167" s="42"/>
      <c r="AQ3167" s="42"/>
      <c r="AR3167" s="42"/>
      <c r="AS3167" s="42"/>
      <c r="AT3167" s="42"/>
      <c r="AU3167" s="42"/>
      <c r="AV3167" s="42"/>
      <c r="AW3167" s="42"/>
      <c r="AX3167" s="42"/>
      <c r="AY3167" s="42"/>
      <c r="AZ3167" s="42"/>
      <c r="BA3167" s="42"/>
    </row>
    <row r="3168" spans="1:53" s="42" customFormat="1" x14ac:dyDescent="0.25">
      <c r="A3168" s="23"/>
      <c r="B3168" s="64"/>
      <c r="C3168" s="115"/>
      <c r="D3168" s="31"/>
      <c r="E3168" s="43" t="str">
        <f t="shared" si="207"/>
        <v/>
      </c>
      <c r="F3168" s="33" t="str">
        <f t="shared" si="206"/>
        <v/>
      </c>
      <c r="G3168" s="43"/>
      <c r="H3168" s="29"/>
      <c r="I3168" s="41"/>
      <c r="J3168" s="40" t="s">
        <v>159</v>
      </c>
      <c r="K3168" s="43"/>
      <c r="L3168" s="43"/>
      <c r="M3168" s="140"/>
      <c r="N3168" s="113"/>
      <c r="O3168" s="113"/>
    </row>
    <row r="3169" spans="1:53" s="42" customFormat="1" x14ac:dyDescent="0.25">
      <c r="A3169" s="23"/>
      <c r="B3169" s="37" t="s">
        <v>1132</v>
      </c>
      <c r="C3169" s="115"/>
      <c r="D3169" s="31"/>
      <c r="E3169" s="43" t="str">
        <f t="shared" si="207"/>
        <v/>
      </c>
      <c r="F3169" s="33" t="str">
        <f t="shared" si="206"/>
        <v/>
      </c>
      <c r="G3169" s="43"/>
      <c r="H3169" s="29"/>
      <c r="I3169" s="41"/>
      <c r="J3169" s="40" t="s">
        <v>159</v>
      </c>
      <c r="K3169" s="43"/>
      <c r="L3169" s="43"/>
      <c r="M3169" s="140"/>
      <c r="N3169" s="113"/>
      <c r="O3169" s="113"/>
      <c r="Q3169" s="24"/>
      <c r="R3169" s="24"/>
      <c r="S3169" s="24"/>
      <c r="T3169" s="24"/>
      <c r="U3169" s="24"/>
      <c r="V3169" s="24"/>
      <c r="W3169" s="24"/>
      <c r="X3169" s="24"/>
      <c r="Y3169" s="24"/>
      <c r="Z3169" s="24"/>
      <c r="AA3169" s="24"/>
      <c r="AB3169" s="24"/>
      <c r="AC3169" s="24"/>
      <c r="AD3169" s="24"/>
      <c r="AE3169" s="24"/>
      <c r="AF3169" s="24"/>
      <c r="AG3169" s="24"/>
      <c r="AH3169" s="24"/>
      <c r="AI3169" s="24"/>
      <c r="AJ3169" s="24"/>
      <c r="AK3169" s="24"/>
      <c r="AL3169" s="24"/>
      <c r="AM3169" s="24"/>
      <c r="AN3169" s="24"/>
      <c r="AO3169" s="24"/>
      <c r="AP3169" s="24"/>
      <c r="AQ3169" s="24"/>
      <c r="AR3169" s="24"/>
      <c r="AS3169" s="24"/>
      <c r="AT3169" s="24"/>
      <c r="AU3169" s="24"/>
      <c r="AV3169" s="24"/>
      <c r="AW3169" s="24"/>
      <c r="AX3169" s="24"/>
      <c r="AY3169" s="24"/>
      <c r="AZ3169" s="24"/>
      <c r="BA3169" s="24"/>
    </row>
    <row r="3170" spans="1:53" x14ac:dyDescent="0.25">
      <c r="B3170" s="37" t="s">
        <v>5133</v>
      </c>
      <c r="D3170" s="31"/>
      <c r="E3170" s="43" t="str">
        <f t="shared" si="207"/>
        <v/>
      </c>
      <c r="F3170" s="33" t="str">
        <f t="shared" si="206"/>
        <v/>
      </c>
      <c r="G3170" s="43"/>
      <c r="H3170" s="55" t="s">
        <v>241</v>
      </c>
      <c r="I3170" s="35" t="s">
        <v>242</v>
      </c>
      <c r="J3170" s="114" t="s">
        <v>159</v>
      </c>
      <c r="K3170" s="43"/>
      <c r="L3170" s="43"/>
      <c r="M3170" s="140"/>
      <c r="O3170" s="113"/>
    </row>
    <row r="3171" spans="1:53" x14ac:dyDescent="0.25">
      <c r="A3171" s="23" t="s">
        <v>73</v>
      </c>
      <c r="B3171" s="37"/>
      <c r="D3171" s="31" t="s">
        <v>243</v>
      </c>
      <c r="E3171" s="43" t="str">
        <f t="shared" si="207"/>
        <v/>
      </c>
      <c r="F3171" s="33" t="str">
        <f t="shared" si="206"/>
        <v/>
      </c>
      <c r="G3171" s="43"/>
      <c r="H3171" s="55" t="s">
        <v>244</v>
      </c>
      <c r="I3171" s="35" t="s">
        <v>245</v>
      </c>
      <c r="J3171" s="114" t="s">
        <v>159</v>
      </c>
      <c r="K3171" s="43"/>
      <c r="L3171" s="43"/>
      <c r="M3171" s="140"/>
      <c r="O3171" s="113"/>
    </row>
    <row r="3172" spans="1:53" x14ac:dyDescent="0.25">
      <c r="A3172" s="29" t="s">
        <v>5152</v>
      </c>
      <c r="B3172" s="28" t="s">
        <v>5153</v>
      </c>
      <c r="C3172" s="1">
        <v>9662</v>
      </c>
      <c r="D3172" s="48" t="s">
        <v>172</v>
      </c>
      <c r="E3172" s="43">
        <f t="shared" si="207"/>
        <v>9019</v>
      </c>
      <c r="F3172" s="33">
        <f t="shared" si="206"/>
        <v>6442</v>
      </c>
      <c r="G3172" s="43"/>
      <c r="H3172" s="33">
        <v>7988</v>
      </c>
      <c r="I3172" s="35">
        <v>4.9000000000000004</v>
      </c>
      <c r="J3172" s="33">
        <v>9663</v>
      </c>
      <c r="K3172" s="43">
        <f>H3172/1.24</f>
        <v>6442</v>
      </c>
      <c r="L3172" s="43"/>
      <c r="M3172" s="140"/>
      <c r="O3172" s="113"/>
    </row>
    <row r="3173" spans="1:53" x14ac:dyDescent="0.25">
      <c r="A3173" s="29" t="s">
        <v>5154</v>
      </c>
      <c r="B3173" s="28" t="s">
        <v>5155</v>
      </c>
      <c r="C3173" s="1">
        <v>11096</v>
      </c>
      <c r="D3173" s="48" t="s">
        <v>172</v>
      </c>
      <c r="E3173" s="43">
        <f t="shared" si="207"/>
        <v>10357</v>
      </c>
      <c r="F3173" s="33">
        <f t="shared" si="206"/>
        <v>7398</v>
      </c>
      <c r="G3173" s="43"/>
      <c r="H3173" s="33">
        <v>9173</v>
      </c>
      <c r="I3173" s="35">
        <v>7</v>
      </c>
      <c r="J3173" s="33">
        <v>11096</v>
      </c>
      <c r="K3173" s="43">
        <f>H3173/1.24</f>
        <v>7398</v>
      </c>
      <c r="L3173" s="43"/>
      <c r="M3173" s="140"/>
      <c r="O3173" s="113"/>
    </row>
    <row r="3174" spans="1:53" x14ac:dyDescent="0.25">
      <c r="A3174" s="35"/>
      <c r="E3174" s="43" t="str">
        <f t="shared" si="207"/>
        <v/>
      </c>
      <c r="F3174" s="33" t="str">
        <f t="shared" si="206"/>
        <v/>
      </c>
      <c r="G3174" s="43"/>
      <c r="H3174" s="29"/>
      <c r="J3174" s="33" t="s">
        <v>159</v>
      </c>
      <c r="K3174" s="43"/>
      <c r="L3174" s="43"/>
      <c r="M3174" s="140"/>
      <c r="O3174" s="113"/>
    </row>
    <row r="3175" spans="1:53" ht="15.75" thickBot="1" x14ac:dyDescent="0.3">
      <c r="E3175" s="43" t="str">
        <f t="shared" si="207"/>
        <v/>
      </c>
      <c r="F3175" s="33" t="str">
        <f t="shared" si="206"/>
        <v/>
      </c>
      <c r="G3175" s="43"/>
      <c r="H3175" s="29"/>
      <c r="J3175" s="114" t="s">
        <v>159</v>
      </c>
      <c r="K3175" s="43"/>
      <c r="L3175" s="43"/>
      <c r="M3175" s="140"/>
      <c r="O3175" s="113"/>
    </row>
    <row r="3176" spans="1:53" x14ac:dyDescent="0.25">
      <c r="B3176" s="50"/>
      <c r="E3176" s="43" t="str">
        <f t="shared" si="207"/>
        <v/>
      </c>
      <c r="F3176" s="33" t="str">
        <f t="shared" si="206"/>
        <v/>
      </c>
      <c r="G3176" s="43"/>
      <c r="H3176" s="29"/>
      <c r="J3176" s="114" t="s">
        <v>159</v>
      </c>
      <c r="K3176" s="43"/>
      <c r="L3176" s="43"/>
      <c r="M3176" s="140"/>
      <c r="O3176" s="113"/>
    </row>
    <row r="3177" spans="1:53" x14ac:dyDescent="0.25">
      <c r="B3177" s="37" t="s">
        <v>997</v>
      </c>
      <c r="E3177" s="43" t="str">
        <f t="shared" si="207"/>
        <v/>
      </c>
      <c r="F3177" s="33" t="str">
        <f t="shared" si="206"/>
        <v/>
      </c>
      <c r="G3177" s="43"/>
      <c r="H3177" s="29"/>
      <c r="J3177" s="114" t="s">
        <v>159</v>
      </c>
      <c r="K3177" s="43"/>
      <c r="L3177" s="43"/>
      <c r="M3177" s="140"/>
      <c r="O3177" s="113"/>
    </row>
    <row r="3178" spans="1:53" x14ac:dyDescent="0.25">
      <c r="B3178" s="37" t="s">
        <v>5041</v>
      </c>
      <c r="D3178" s="31"/>
      <c r="E3178" s="43" t="str">
        <f t="shared" si="207"/>
        <v/>
      </c>
      <c r="F3178" s="33" t="str">
        <f t="shared" si="206"/>
        <v/>
      </c>
      <c r="G3178" s="43"/>
      <c r="H3178" s="55" t="s">
        <v>241</v>
      </c>
      <c r="I3178" s="35" t="s">
        <v>242</v>
      </c>
      <c r="J3178" s="114" t="s">
        <v>159</v>
      </c>
      <c r="K3178" s="43"/>
      <c r="L3178" s="43"/>
      <c r="M3178" s="140"/>
      <c r="O3178" s="113"/>
    </row>
    <row r="3179" spans="1:53" x14ac:dyDescent="0.25">
      <c r="A3179" s="23" t="s">
        <v>73</v>
      </c>
      <c r="B3179" s="38" t="s">
        <v>4960</v>
      </c>
      <c r="D3179" s="31" t="s">
        <v>243</v>
      </c>
      <c r="E3179" s="43" t="str">
        <f t="shared" si="207"/>
        <v/>
      </c>
      <c r="F3179" s="33" t="str">
        <f t="shared" si="206"/>
        <v/>
      </c>
      <c r="G3179" s="43"/>
      <c r="H3179" s="55" t="s">
        <v>244</v>
      </c>
      <c r="I3179" s="35" t="s">
        <v>245</v>
      </c>
      <c r="J3179" s="114" t="s">
        <v>159</v>
      </c>
      <c r="K3179" s="43"/>
      <c r="L3179" s="43"/>
      <c r="M3179" s="140"/>
      <c r="O3179" s="113"/>
    </row>
    <row r="3180" spans="1:53" x14ac:dyDescent="0.25">
      <c r="A3180" s="29" t="s">
        <v>5156</v>
      </c>
      <c r="B3180" s="28" t="s">
        <v>5157</v>
      </c>
      <c r="C3180" s="1">
        <v>112769</v>
      </c>
      <c r="D3180" s="48" t="s">
        <v>743</v>
      </c>
      <c r="E3180" s="43">
        <f t="shared" si="207"/>
        <v>105252</v>
      </c>
      <c r="F3180" s="33">
        <f t="shared" si="206"/>
        <v>75180</v>
      </c>
      <c r="G3180" s="43"/>
      <c r="H3180" s="33">
        <v>93223</v>
      </c>
      <c r="I3180" s="35">
        <v>12.3</v>
      </c>
      <c r="J3180" s="33">
        <v>112770</v>
      </c>
      <c r="K3180" s="43">
        <f t="shared" ref="K3180:K3196" si="209">H3180/1.24</f>
        <v>75180</v>
      </c>
      <c r="L3180" s="43"/>
      <c r="M3180" s="140"/>
      <c r="O3180" s="113"/>
    </row>
    <row r="3181" spans="1:53" x14ac:dyDescent="0.25">
      <c r="A3181" s="29" t="s">
        <v>5158</v>
      </c>
      <c r="B3181" s="28" t="s">
        <v>5159</v>
      </c>
      <c r="C3181" s="1">
        <v>77937</v>
      </c>
      <c r="D3181" s="48" t="s">
        <v>743</v>
      </c>
      <c r="E3181" s="43">
        <f t="shared" si="207"/>
        <v>72741</v>
      </c>
      <c r="F3181" s="33">
        <f t="shared" si="206"/>
        <v>51958</v>
      </c>
      <c r="G3181" s="43"/>
      <c r="H3181" s="33">
        <v>64428</v>
      </c>
      <c r="I3181" s="35">
        <v>12.1</v>
      </c>
      <c r="J3181" s="33">
        <v>77937</v>
      </c>
      <c r="K3181" s="43">
        <f t="shared" si="209"/>
        <v>51958</v>
      </c>
      <c r="L3181" s="43"/>
      <c r="M3181" s="140"/>
      <c r="O3181" s="113"/>
    </row>
    <row r="3182" spans="1:53" x14ac:dyDescent="0.25">
      <c r="A3182" s="29" t="s">
        <v>5160</v>
      </c>
      <c r="B3182" s="28" t="s">
        <v>5161</v>
      </c>
      <c r="C3182" s="1">
        <v>28868</v>
      </c>
      <c r="D3182" s="48" t="s">
        <v>743</v>
      </c>
      <c r="E3182" s="43">
        <f t="shared" si="207"/>
        <v>26944</v>
      </c>
      <c r="F3182" s="33">
        <f t="shared" si="206"/>
        <v>19246</v>
      </c>
      <c r="G3182" s="43"/>
      <c r="H3182" s="33">
        <v>23865</v>
      </c>
      <c r="I3182" s="35">
        <v>11.3</v>
      </c>
      <c r="J3182" s="33">
        <v>28869</v>
      </c>
      <c r="K3182" s="43">
        <f t="shared" si="209"/>
        <v>19246</v>
      </c>
      <c r="L3182" s="43"/>
      <c r="M3182" s="140"/>
      <c r="O3182" s="113"/>
    </row>
    <row r="3183" spans="1:53" x14ac:dyDescent="0.25">
      <c r="A3183" s="29" t="s">
        <v>5162</v>
      </c>
      <c r="B3183" s="28" t="s">
        <v>5163</v>
      </c>
      <c r="C3183" s="1">
        <v>28927</v>
      </c>
      <c r="D3183" s="48" t="s">
        <v>743</v>
      </c>
      <c r="E3183" s="43">
        <f t="shared" si="207"/>
        <v>26999</v>
      </c>
      <c r="F3183" s="33">
        <f t="shared" si="206"/>
        <v>19285</v>
      </c>
      <c r="G3183" s="43"/>
      <c r="H3183" s="33">
        <v>23913</v>
      </c>
      <c r="I3183" s="35">
        <v>10.9</v>
      </c>
      <c r="J3183" s="33">
        <v>28927</v>
      </c>
      <c r="K3183" s="43">
        <f t="shared" si="209"/>
        <v>19285</v>
      </c>
      <c r="L3183" s="43"/>
      <c r="M3183" s="140"/>
      <c r="O3183" s="113"/>
    </row>
    <row r="3184" spans="1:53" x14ac:dyDescent="0.25">
      <c r="A3184" s="29" t="s">
        <v>5164</v>
      </c>
      <c r="B3184" s="28" t="s">
        <v>5165</v>
      </c>
      <c r="C3184" s="1">
        <v>45603</v>
      </c>
      <c r="D3184" s="48" t="s">
        <v>743</v>
      </c>
      <c r="E3184" s="43">
        <f t="shared" si="207"/>
        <v>42563</v>
      </c>
      <c r="F3184" s="33">
        <f t="shared" si="206"/>
        <v>30402</v>
      </c>
      <c r="G3184" s="43"/>
      <c r="H3184" s="33">
        <v>37699</v>
      </c>
      <c r="I3184" s="35">
        <v>9.6999999999999993</v>
      </c>
      <c r="J3184" s="33">
        <v>45604</v>
      </c>
      <c r="K3184" s="43">
        <f t="shared" si="209"/>
        <v>30402</v>
      </c>
      <c r="L3184" s="43"/>
      <c r="M3184" s="140"/>
      <c r="O3184" s="113"/>
    </row>
    <row r="3185" spans="1:15" x14ac:dyDescent="0.25">
      <c r="A3185" s="29" t="s">
        <v>5160</v>
      </c>
      <c r="B3185" s="28" t="s">
        <v>5161</v>
      </c>
      <c r="C3185" s="1">
        <v>28868</v>
      </c>
      <c r="D3185" s="48" t="s">
        <v>743</v>
      </c>
      <c r="E3185" s="43">
        <f t="shared" si="207"/>
        <v>26944</v>
      </c>
      <c r="F3185" s="33">
        <f t="shared" si="206"/>
        <v>19246</v>
      </c>
      <c r="G3185" s="43"/>
      <c r="H3185" s="33">
        <v>23865</v>
      </c>
      <c r="I3185" s="35">
        <v>11.3</v>
      </c>
      <c r="J3185" s="33">
        <v>28869</v>
      </c>
      <c r="K3185" s="43">
        <f t="shared" si="209"/>
        <v>19246</v>
      </c>
      <c r="L3185" s="43"/>
      <c r="M3185" s="140"/>
      <c r="O3185" s="113"/>
    </row>
    <row r="3186" spans="1:15" x14ac:dyDescent="0.25">
      <c r="A3186" s="29" t="s">
        <v>5166</v>
      </c>
      <c r="B3186" s="28" t="s">
        <v>5167</v>
      </c>
      <c r="C3186" s="1">
        <v>39070</v>
      </c>
      <c r="D3186" s="48" t="s">
        <v>743</v>
      </c>
      <c r="E3186" s="43">
        <f t="shared" si="207"/>
        <v>36466</v>
      </c>
      <c r="F3186" s="33">
        <f t="shared" si="206"/>
        <v>26047</v>
      </c>
      <c r="G3186" s="43"/>
      <c r="H3186" s="33">
        <v>32298</v>
      </c>
      <c r="I3186" s="35">
        <v>7.8</v>
      </c>
      <c r="J3186" s="33">
        <v>39070</v>
      </c>
      <c r="K3186" s="43">
        <f t="shared" si="209"/>
        <v>26047</v>
      </c>
      <c r="L3186" s="43"/>
      <c r="M3186" s="140"/>
      <c r="O3186" s="113"/>
    </row>
    <row r="3187" spans="1:15" x14ac:dyDescent="0.25">
      <c r="A3187" s="29" t="s">
        <v>5168</v>
      </c>
      <c r="B3187" s="28" t="s">
        <v>5169</v>
      </c>
      <c r="C3187" s="1">
        <v>48016</v>
      </c>
      <c r="D3187" s="48" t="s">
        <v>743</v>
      </c>
      <c r="E3187" s="43">
        <f t="shared" si="207"/>
        <v>44815</v>
      </c>
      <c r="F3187" s="33">
        <f t="shared" si="206"/>
        <v>32011</v>
      </c>
      <c r="G3187" s="43"/>
      <c r="H3187" s="33">
        <v>39694</v>
      </c>
      <c r="I3187" s="35">
        <v>21</v>
      </c>
      <c r="J3187" s="33">
        <v>48017</v>
      </c>
      <c r="K3187" s="43">
        <f t="shared" si="209"/>
        <v>32011</v>
      </c>
      <c r="L3187" s="43"/>
      <c r="M3187" s="140"/>
      <c r="O3187" s="113"/>
    </row>
    <row r="3188" spans="1:15" x14ac:dyDescent="0.25">
      <c r="A3188" s="29" t="s">
        <v>5170</v>
      </c>
      <c r="B3188" s="28" t="s">
        <v>5171</v>
      </c>
      <c r="C3188" s="1">
        <v>48751</v>
      </c>
      <c r="D3188" s="48" t="s">
        <v>743</v>
      </c>
      <c r="E3188" s="43">
        <f t="shared" si="207"/>
        <v>45501</v>
      </c>
      <c r="F3188" s="33">
        <f t="shared" si="206"/>
        <v>32501</v>
      </c>
      <c r="G3188" s="43"/>
      <c r="H3188" s="33">
        <v>40301</v>
      </c>
      <c r="I3188" s="35">
        <v>14.5</v>
      </c>
      <c r="J3188" s="33">
        <v>48751</v>
      </c>
      <c r="K3188" s="43">
        <f t="shared" si="209"/>
        <v>32501</v>
      </c>
      <c r="L3188" s="43"/>
      <c r="M3188" s="140"/>
      <c r="O3188" s="113"/>
    </row>
    <row r="3189" spans="1:15" x14ac:dyDescent="0.25">
      <c r="A3189" s="29" t="s">
        <v>5172</v>
      </c>
      <c r="B3189" s="28" t="s">
        <v>5173</v>
      </c>
      <c r="C3189" s="1">
        <v>51522</v>
      </c>
      <c r="D3189" s="48" t="s">
        <v>743</v>
      </c>
      <c r="E3189" s="43">
        <f t="shared" si="207"/>
        <v>48087</v>
      </c>
      <c r="F3189" s="33">
        <f t="shared" si="206"/>
        <v>34348</v>
      </c>
      <c r="G3189" s="43"/>
      <c r="H3189" s="33">
        <v>42592</v>
      </c>
      <c r="I3189" s="35">
        <v>0</v>
      </c>
      <c r="J3189" s="33">
        <v>51523</v>
      </c>
      <c r="K3189" s="43">
        <f t="shared" si="209"/>
        <v>34348</v>
      </c>
      <c r="L3189" s="43"/>
      <c r="M3189" s="140"/>
      <c r="O3189" s="113"/>
    </row>
    <row r="3190" spans="1:15" x14ac:dyDescent="0.25">
      <c r="A3190" s="29" t="s">
        <v>5174</v>
      </c>
      <c r="B3190" s="28" t="s">
        <v>5175</v>
      </c>
      <c r="C3190" s="1">
        <v>52864</v>
      </c>
      <c r="D3190" s="48" t="s">
        <v>743</v>
      </c>
      <c r="E3190" s="43">
        <f t="shared" si="207"/>
        <v>49340</v>
      </c>
      <c r="F3190" s="33">
        <f t="shared" si="206"/>
        <v>35243</v>
      </c>
      <c r="G3190" s="43"/>
      <c r="H3190" s="33">
        <v>43701</v>
      </c>
      <c r="I3190" s="35">
        <v>20.8</v>
      </c>
      <c r="J3190" s="33">
        <v>52864</v>
      </c>
      <c r="K3190" s="43">
        <f t="shared" si="209"/>
        <v>35243</v>
      </c>
      <c r="L3190" s="43"/>
      <c r="M3190" s="140"/>
      <c r="O3190" s="113"/>
    </row>
    <row r="3191" spans="1:15" x14ac:dyDescent="0.25">
      <c r="A3191" s="29" t="s">
        <v>5176</v>
      </c>
      <c r="B3191" s="28" t="s">
        <v>5177</v>
      </c>
      <c r="C3191" s="1">
        <v>43862</v>
      </c>
      <c r="D3191" s="48" t="s">
        <v>743</v>
      </c>
      <c r="E3191" s="43">
        <f t="shared" si="207"/>
        <v>40939</v>
      </c>
      <c r="F3191" s="33">
        <f t="shared" si="206"/>
        <v>29242</v>
      </c>
      <c r="G3191" s="43"/>
      <c r="H3191" s="33">
        <v>36260</v>
      </c>
      <c r="I3191" s="35">
        <v>17</v>
      </c>
      <c r="J3191" s="33">
        <v>43863</v>
      </c>
      <c r="K3191" s="43">
        <f t="shared" si="209"/>
        <v>29242</v>
      </c>
      <c r="L3191" s="43"/>
      <c r="M3191" s="140"/>
      <c r="O3191" s="113"/>
    </row>
    <row r="3192" spans="1:15" x14ac:dyDescent="0.25">
      <c r="A3192" s="29" t="s">
        <v>5178</v>
      </c>
      <c r="B3192" s="28" t="s">
        <v>5179</v>
      </c>
      <c r="C3192" s="1">
        <v>55912</v>
      </c>
      <c r="D3192" s="48" t="s">
        <v>743</v>
      </c>
      <c r="E3192" s="43">
        <f t="shared" si="207"/>
        <v>52185</v>
      </c>
      <c r="F3192" s="33">
        <f t="shared" si="206"/>
        <v>37275</v>
      </c>
      <c r="G3192" s="43"/>
      <c r="H3192" s="33">
        <v>46221</v>
      </c>
      <c r="I3192" s="35">
        <v>14.44</v>
      </c>
      <c r="J3192" s="33">
        <v>55913</v>
      </c>
      <c r="K3192" s="43">
        <f t="shared" si="209"/>
        <v>37275</v>
      </c>
      <c r="L3192" s="43"/>
      <c r="M3192" s="140"/>
      <c r="O3192" s="113"/>
    </row>
    <row r="3193" spans="1:15" x14ac:dyDescent="0.25">
      <c r="A3193" s="29" t="s">
        <v>5180</v>
      </c>
      <c r="B3193" s="28" t="s">
        <v>5181</v>
      </c>
      <c r="C3193" s="1">
        <v>62095</v>
      </c>
      <c r="D3193" s="48" t="s">
        <v>743</v>
      </c>
      <c r="E3193" s="43">
        <f t="shared" si="207"/>
        <v>57956</v>
      </c>
      <c r="F3193" s="33">
        <f t="shared" si="206"/>
        <v>41397</v>
      </c>
      <c r="G3193" s="43"/>
      <c r="H3193" s="33">
        <v>51332</v>
      </c>
      <c r="I3193" s="35">
        <v>0</v>
      </c>
      <c r="J3193" s="33">
        <v>62095</v>
      </c>
      <c r="K3193" s="43">
        <f t="shared" si="209"/>
        <v>41397</v>
      </c>
      <c r="L3193" s="43"/>
      <c r="M3193" s="140"/>
      <c r="O3193" s="113"/>
    </row>
    <row r="3194" spans="1:15" x14ac:dyDescent="0.25">
      <c r="A3194" s="29" t="s">
        <v>5182</v>
      </c>
      <c r="B3194" s="28" t="s">
        <v>5183</v>
      </c>
      <c r="C3194" s="1">
        <v>40656</v>
      </c>
      <c r="D3194" s="48" t="s">
        <v>743</v>
      </c>
      <c r="E3194" s="43">
        <f t="shared" si="207"/>
        <v>37946</v>
      </c>
      <c r="F3194" s="33">
        <f t="shared" si="206"/>
        <v>27104</v>
      </c>
      <c r="G3194" s="43"/>
      <c r="H3194" s="33">
        <v>33609</v>
      </c>
      <c r="I3194" s="35">
        <v>16.2</v>
      </c>
      <c r="J3194" s="33">
        <v>40656</v>
      </c>
      <c r="K3194" s="43">
        <f t="shared" si="209"/>
        <v>27104</v>
      </c>
      <c r="L3194" s="43"/>
      <c r="M3194" s="140"/>
      <c r="O3194" s="113"/>
    </row>
    <row r="3195" spans="1:15" x14ac:dyDescent="0.25">
      <c r="A3195" s="29" t="s">
        <v>5184</v>
      </c>
      <c r="B3195" s="28" t="s">
        <v>5185</v>
      </c>
      <c r="C3195" s="1">
        <v>39070</v>
      </c>
      <c r="D3195" s="48" t="s">
        <v>743</v>
      </c>
      <c r="E3195" s="43">
        <f t="shared" si="207"/>
        <v>36466</v>
      </c>
      <c r="F3195" s="33">
        <f t="shared" si="206"/>
        <v>26047</v>
      </c>
      <c r="G3195" s="43"/>
      <c r="H3195" s="33">
        <v>32298</v>
      </c>
      <c r="I3195" s="35">
        <v>7.8</v>
      </c>
      <c r="J3195" s="33">
        <v>39070</v>
      </c>
      <c r="K3195" s="43">
        <f t="shared" si="209"/>
        <v>26047</v>
      </c>
      <c r="L3195" s="43"/>
      <c r="M3195" s="140"/>
      <c r="O3195" s="113"/>
    </row>
    <row r="3196" spans="1:15" ht="15.75" thickBot="1" x14ac:dyDescent="0.3">
      <c r="A3196" s="29" t="s">
        <v>5186</v>
      </c>
      <c r="B3196" s="28" t="s">
        <v>5187</v>
      </c>
      <c r="C3196" s="1">
        <v>39070</v>
      </c>
      <c r="D3196" s="48" t="s">
        <v>743</v>
      </c>
      <c r="E3196" s="43">
        <f t="shared" si="207"/>
        <v>36466</v>
      </c>
      <c r="F3196" s="33">
        <f t="shared" si="206"/>
        <v>26047</v>
      </c>
      <c r="G3196" s="43"/>
      <c r="H3196" s="33">
        <v>32298</v>
      </c>
      <c r="I3196" s="35">
        <v>7.8</v>
      </c>
      <c r="J3196" s="114">
        <v>39070</v>
      </c>
      <c r="K3196" s="43">
        <f t="shared" si="209"/>
        <v>26047</v>
      </c>
      <c r="L3196" s="43"/>
      <c r="M3196" s="140"/>
      <c r="O3196" s="113"/>
    </row>
    <row r="3197" spans="1:15" x14ac:dyDescent="0.25">
      <c r="B3197" s="50"/>
      <c r="E3197" s="43" t="str">
        <f t="shared" si="207"/>
        <v/>
      </c>
      <c r="F3197" s="33" t="str">
        <f t="shared" si="206"/>
        <v/>
      </c>
      <c r="G3197" s="43"/>
      <c r="H3197" s="29"/>
      <c r="J3197" s="114" t="s">
        <v>159</v>
      </c>
      <c r="K3197" s="43"/>
      <c r="L3197" s="43"/>
      <c r="M3197" s="140"/>
      <c r="O3197" s="113"/>
    </row>
    <row r="3198" spans="1:15" x14ac:dyDescent="0.25">
      <c r="B3198" s="37" t="s">
        <v>5188</v>
      </c>
      <c r="E3198" s="43" t="str">
        <f t="shared" si="207"/>
        <v/>
      </c>
      <c r="F3198" s="33" t="str">
        <f t="shared" si="206"/>
        <v/>
      </c>
      <c r="G3198" s="43"/>
      <c r="H3198" s="29"/>
      <c r="J3198" s="114" t="s">
        <v>159</v>
      </c>
      <c r="K3198" s="43"/>
      <c r="L3198" s="43"/>
      <c r="M3198" s="140"/>
      <c r="O3198" s="113"/>
    </row>
    <row r="3199" spans="1:15" x14ac:dyDescent="0.25">
      <c r="B3199" s="37" t="s">
        <v>4959</v>
      </c>
      <c r="D3199" s="31"/>
      <c r="E3199" s="43" t="str">
        <f t="shared" si="207"/>
        <v/>
      </c>
      <c r="F3199" s="33" t="str">
        <f t="shared" si="206"/>
        <v/>
      </c>
      <c r="G3199" s="43"/>
      <c r="H3199" s="55" t="s">
        <v>241</v>
      </c>
      <c r="I3199" s="35" t="s">
        <v>242</v>
      </c>
      <c r="J3199" s="114" t="s">
        <v>159</v>
      </c>
      <c r="K3199" s="43"/>
      <c r="L3199" s="43"/>
      <c r="M3199" s="140"/>
      <c r="O3199" s="113"/>
    </row>
    <row r="3200" spans="1:15" ht="15.75" thickBot="1" x14ac:dyDescent="0.3">
      <c r="A3200" s="23" t="s">
        <v>73</v>
      </c>
      <c r="B3200" s="39" t="s">
        <v>5189</v>
      </c>
      <c r="D3200" s="31" t="s">
        <v>243</v>
      </c>
      <c r="E3200" s="43" t="str">
        <f t="shared" si="207"/>
        <v/>
      </c>
      <c r="F3200" s="33" t="str">
        <f t="shared" si="206"/>
        <v/>
      </c>
      <c r="G3200" s="43"/>
      <c r="H3200" s="55" t="s">
        <v>244</v>
      </c>
      <c r="I3200" s="35" t="s">
        <v>245</v>
      </c>
      <c r="J3200" s="114" t="s">
        <v>159</v>
      </c>
      <c r="K3200" s="43"/>
      <c r="L3200" s="43"/>
      <c r="M3200" s="140"/>
      <c r="O3200" s="113"/>
    </row>
    <row r="3201" spans="1:15" x14ac:dyDescent="0.25">
      <c r="A3201" s="29" t="s">
        <v>5190</v>
      </c>
      <c r="B3201" s="28" t="s">
        <v>5191</v>
      </c>
      <c r="C3201" s="1">
        <v>938</v>
      </c>
      <c r="D3201" s="48" t="s">
        <v>743</v>
      </c>
      <c r="E3201" s="43">
        <f t="shared" si="207"/>
        <v>876</v>
      </c>
      <c r="F3201" s="33">
        <f t="shared" si="206"/>
        <v>626</v>
      </c>
      <c r="G3201" s="43"/>
      <c r="H3201" s="33">
        <v>776</v>
      </c>
      <c r="I3201" s="35">
        <v>0.03</v>
      </c>
      <c r="J3201" s="33">
        <v>939</v>
      </c>
      <c r="K3201" s="43">
        <f t="shared" ref="K3201:K3227" si="210">H3201/1.24</f>
        <v>626</v>
      </c>
      <c r="L3201" s="43"/>
      <c r="M3201" s="140"/>
      <c r="O3201" s="113"/>
    </row>
    <row r="3202" spans="1:15" x14ac:dyDescent="0.25">
      <c r="A3202" s="29" t="s">
        <v>5192</v>
      </c>
      <c r="B3202" s="28" t="s">
        <v>5193</v>
      </c>
      <c r="C3202" s="1">
        <v>568</v>
      </c>
      <c r="D3202" s="48" t="s">
        <v>743</v>
      </c>
      <c r="E3202" s="43">
        <f t="shared" si="207"/>
        <v>531</v>
      </c>
      <c r="F3202" s="33">
        <f t="shared" si="206"/>
        <v>379</v>
      </c>
      <c r="G3202" s="43"/>
      <c r="H3202" s="33">
        <v>470</v>
      </c>
      <c r="I3202" s="35">
        <v>0.04</v>
      </c>
      <c r="J3202" s="33">
        <v>569</v>
      </c>
      <c r="K3202" s="43">
        <f t="shared" si="210"/>
        <v>379</v>
      </c>
      <c r="L3202" s="43"/>
      <c r="M3202" s="140"/>
      <c r="O3202" s="113"/>
    </row>
    <row r="3203" spans="1:15" x14ac:dyDescent="0.25">
      <c r="A3203" s="29" t="s">
        <v>5194</v>
      </c>
      <c r="B3203" s="28" t="s">
        <v>5195</v>
      </c>
      <c r="C3203" s="1">
        <v>622</v>
      </c>
      <c r="D3203" s="48" t="s">
        <v>743</v>
      </c>
      <c r="E3203" s="43">
        <f t="shared" si="207"/>
        <v>581</v>
      </c>
      <c r="F3203" s="33">
        <f t="shared" si="206"/>
        <v>415</v>
      </c>
      <c r="G3203" s="43"/>
      <c r="H3203" s="33">
        <v>515</v>
      </c>
      <c r="I3203" s="35">
        <v>7.0000000000000007E-2</v>
      </c>
      <c r="J3203" s="33">
        <v>623</v>
      </c>
      <c r="K3203" s="43">
        <f t="shared" si="210"/>
        <v>415</v>
      </c>
      <c r="L3203" s="43"/>
      <c r="M3203" s="140"/>
      <c r="O3203" s="113"/>
    </row>
    <row r="3204" spans="1:15" x14ac:dyDescent="0.25">
      <c r="A3204" s="29" t="s">
        <v>5196</v>
      </c>
      <c r="B3204" s="28" t="s">
        <v>5197</v>
      </c>
      <c r="C3204" s="1">
        <v>603</v>
      </c>
      <c r="D3204" s="48" t="s">
        <v>743</v>
      </c>
      <c r="E3204" s="43">
        <f t="shared" si="207"/>
        <v>563</v>
      </c>
      <c r="F3204" s="33">
        <f t="shared" si="206"/>
        <v>402</v>
      </c>
      <c r="G3204" s="43"/>
      <c r="H3204" s="33">
        <v>499</v>
      </c>
      <c r="I3204" s="35">
        <v>0.12</v>
      </c>
      <c r="J3204" s="33">
        <v>604</v>
      </c>
      <c r="K3204" s="43">
        <f t="shared" si="210"/>
        <v>402</v>
      </c>
      <c r="L3204" s="43"/>
      <c r="M3204" s="140"/>
      <c r="O3204" s="113"/>
    </row>
    <row r="3205" spans="1:15" x14ac:dyDescent="0.25">
      <c r="A3205" s="29" t="s">
        <v>5198</v>
      </c>
      <c r="B3205" s="28" t="s">
        <v>5199</v>
      </c>
      <c r="C3205" s="1">
        <v>4037</v>
      </c>
      <c r="D3205" s="48" t="s">
        <v>743</v>
      </c>
      <c r="E3205" s="43">
        <f t="shared" si="207"/>
        <v>3769</v>
      </c>
      <c r="F3205" s="33">
        <f t="shared" si="206"/>
        <v>2692</v>
      </c>
      <c r="G3205" s="43"/>
      <c r="H3205" s="33">
        <v>3338</v>
      </c>
      <c r="I3205" s="35">
        <v>0.08</v>
      </c>
      <c r="J3205" s="33">
        <v>4038</v>
      </c>
      <c r="K3205" s="43">
        <f t="shared" si="210"/>
        <v>2692</v>
      </c>
      <c r="L3205" s="43"/>
      <c r="M3205" s="140"/>
      <c r="O3205" s="113"/>
    </row>
    <row r="3206" spans="1:15" x14ac:dyDescent="0.25">
      <c r="A3206" s="29" t="s">
        <v>5200</v>
      </c>
      <c r="B3206" s="28" t="s">
        <v>5201</v>
      </c>
      <c r="C3206" s="1">
        <v>1235</v>
      </c>
      <c r="D3206" s="48" t="s">
        <v>743</v>
      </c>
      <c r="E3206" s="43">
        <f t="shared" si="207"/>
        <v>1152</v>
      </c>
      <c r="F3206" s="33">
        <f t="shared" si="206"/>
        <v>823</v>
      </c>
      <c r="G3206" s="43"/>
      <c r="H3206" s="33">
        <v>1021</v>
      </c>
      <c r="I3206" s="35">
        <v>0.05</v>
      </c>
      <c r="J3206" s="33">
        <v>1235</v>
      </c>
      <c r="K3206" s="43">
        <f t="shared" si="210"/>
        <v>823</v>
      </c>
      <c r="L3206" s="43"/>
      <c r="M3206" s="140"/>
      <c r="O3206" s="113"/>
    </row>
    <row r="3207" spans="1:15" x14ac:dyDescent="0.25">
      <c r="A3207" s="29" t="s">
        <v>5202</v>
      </c>
      <c r="B3207" s="28" t="s">
        <v>5203</v>
      </c>
      <c r="C3207" s="1">
        <v>1428</v>
      </c>
      <c r="D3207" s="48" t="s">
        <v>743</v>
      </c>
      <c r="E3207" s="43">
        <f t="shared" si="207"/>
        <v>1333</v>
      </c>
      <c r="F3207" s="33">
        <f t="shared" si="206"/>
        <v>952</v>
      </c>
      <c r="G3207" s="43"/>
      <c r="H3207" s="33">
        <v>1181</v>
      </c>
      <c r="I3207" s="35">
        <v>0.06</v>
      </c>
      <c r="J3207" s="33">
        <v>1429</v>
      </c>
      <c r="K3207" s="43">
        <f t="shared" si="210"/>
        <v>952</v>
      </c>
      <c r="L3207" s="43"/>
      <c r="M3207" s="140"/>
      <c r="O3207" s="113"/>
    </row>
    <row r="3208" spans="1:15" x14ac:dyDescent="0.25">
      <c r="A3208" s="29" t="s">
        <v>5204</v>
      </c>
      <c r="B3208" s="28" t="s">
        <v>5205</v>
      </c>
      <c r="C3208" s="1">
        <v>1581</v>
      </c>
      <c r="D3208" s="48" t="s">
        <v>743</v>
      </c>
      <c r="E3208" s="43">
        <f t="shared" si="207"/>
        <v>1476</v>
      </c>
      <c r="F3208" s="33">
        <f t="shared" si="206"/>
        <v>1054</v>
      </c>
      <c r="G3208" s="43"/>
      <c r="H3208" s="33">
        <v>1307</v>
      </c>
      <c r="I3208" s="35">
        <v>0.18</v>
      </c>
      <c r="J3208" s="33">
        <v>1581</v>
      </c>
      <c r="K3208" s="43">
        <f t="shared" si="210"/>
        <v>1054</v>
      </c>
      <c r="L3208" s="43"/>
      <c r="M3208" s="140"/>
      <c r="O3208" s="113"/>
    </row>
    <row r="3209" spans="1:15" x14ac:dyDescent="0.25">
      <c r="A3209" s="29" t="s">
        <v>5206</v>
      </c>
      <c r="B3209" s="28" t="s">
        <v>5207</v>
      </c>
      <c r="C3209" s="1">
        <v>1838</v>
      </c>
      <c r="D3209" s="48" t="s">
        <v>743</v>
      </c>
      <c r="E3209" s="43">
        <f t="shared" si="207"/>
        <v>1716</v>
      </c>
      <c r="F3209" s="33">
        <f t="shared" ref="F3209:F3272" si="211">IF(K3209=0,"",K3209)</f>
        <v>1226</v>
      </c>
      <c r="G3209" s="43"/>
      <c r="H3209" s="33">
        <v>1520</v>
      </c>
      <c r="I3209" s="35">
        <v>0.17</v>
      </c>
      <c r="J3209" s="33">
        <v>1839</v>
      </c>
      <c r="K3209" s="43">
        <f t="shared" si="210"/>
        <v>1226</v>
      </c>
      <c r="L3209" s="43"/>
      <c r="M3209" s="140"/>
      <c r="O3209" s="113"/>
    </row>
    <row r="3210" spans="1:15" x14ac:dyDescent="0.25">
      <c r="A3210" s="29" t="s">
        <v>5208</v>
      </c>
      <c r="B3210" s="28" t="s">
        <v>5209</v>
      </c>
      <c r="C3210" s="1">
        <v>2340</v>
      </c>
      <c r="D3210" s="48" t="s">
        <v>743</v>
      </c>
      <c r="E3210" s="43">
        <f t="shared" ref="E3210:E3273" si="212">IF(K3210&lt;=0,"",K3210*E$2)</f>
        <v>2184</v>
      </c>
      <c r="F3210" s="33">
        <f t="shared" si="211"/>
        <v>1560</v>
      </c>
      <c r="G3210" s="43"/>
      <c r="H3210" s="33">
        <v>1935</v>
      </c>
      <c r="I3210" s="35">
        <v>0.23</v>
      </c>
      <c r="J3210" s="33">
        <v>2341</v>
      </c>
      <c r="K3210" s="43">
        <f t="shared" si="210"/>
        <v>1560</v>
      </c>
      <c r="L3210" s="43"/>
      <c r="M3210" s="140"/>
      <c r="O3210" s="113"/>
    </row>
    <row r="3211" spans="1:15" x14ac:dyDescent="0.25">
      <c r="A3211" s="29" t="s">
        <v>5210</v>
      </c>
      <c r="B3211" s="28" t="s">
        <v>5211</v>
      </c>
      <c r="C3211" s="1">
        <v>990</v>
      </c>
      <c r="D3211" s="48" t="s">
        <v>743</v>
      </c>
      <c r="E3211" s="43">
        <f t="shared" si="212"/>
        <v>924</v>
      </c>
      <c r="F3211" s="33">
        <f t="shared" si="211"/>
        <v>660</v>
      </c>
      <c r="G3211" s="43"/>
      <c r="H3211" s="33">
        <v>819</v>
      </c>
      <c r="I3211" s="35">
        <v>0.16</v>
      </c>
      <c r="J3211" s="33">
        <v>991</v>
      </c>
      <c r="K3211" s="43">
        <f t="shared" si="210"/>
        <v>660</v>
      </c>
      <c r="L3211" s="43"/>
      <c r="M3211" s="140"/>
      <c r="O3211" s="113"/>
    </row>
    <row r="3212" spans="1:15" x14ac:dyDescent="0.25">
      <c r="A3212" s="29" t="s">
        <v>5212</v>
      </c>
      <c r="B3212" s="28" t="s">
        <v>5213</v>
      </c>
      <c r="C3212" s="1">
        <v>1258</v>
      </c>
      <c r="D3212" s="48" t="s">
        <v>743</v>
      </c>
      <c r="E3212" s="43">
        <f t="shared" si="212"/>
        <v>1175</v>
      </c>
      <c r="F3212" s="33">
        <f t="shared" si="211"/>
        <v>839</v>
      </c>
      <c r="G3212" s="43"/>
      <c r="H3212" s="33">
        <v>1040</v>
      </c>
      <c r="I3212" s="35">
        <v>0.13</v>
      </c>
      <c r="J3212" s="33">
        <v>1258</v>
      </c>
      <c r="K3212" s="43">
        <f t="shared" si="210"/>
        <v>839</v>
      </c>
      <c r="L3212" s="43"/>
      <c r="M3212" s="140"/>
      <c r="O3212" s="113"/>
    </row>
    <row r="3213" spans="1:15" x14ac:dyDescent="0.25">
      <c r="A3213" s="29" t="s">
        <v>5214</v>
      </c>
      <c r="B3213" s="28" t="s">
        <v>5215</v>
      </c>
      <c r="C3213" s="1">
        <v>2449</v>
      </c>
      <c r="D3213" s="48" t="s">
        <v>743</v>
      </c>
      <c r="E3213" s="43">
        <f t="shared" si="212"/>
        <v>2286</v>
      </c>
      <c r="F3213" s="33">
        <f t="shared" si="211"/>
        <v>1633</v>
      </c>
      <c r="G3213" s="43"/>
      <c r="H3213" s="33">
        <v>2025</v>
      </c>
      <c r="I3213" s="35">
        <v>0.27</v>
      </c>
      <c r="J3213" s="33">
        <v>2450</v>
      </c>
      <c r="K3213" s="43">
        <f t="shared" si="210"/>
        <v>1633</v>
      </c>
      <c r="L3213" s="43"/>
      <c r="M3213" s="140"/>
      <c r="O3213" s="113"/>
    </row>
    <row r="3214" spans="1:15" x14ac:dyDescent="0.25">
      <c r="A3214" s="29" t="s">
        <v>5216</v>
      </c>
      <c r="B3214" s="28" t="s">
        <v>5217</v>
      </c>
      <c r="C3214" s="1">
        <v>2449</v>
      </c>
      <c r="D3214" s="48" t="s">
        <v>743</v>
      </c>
      <c r="E3214" s="43">
        <f t="shared" si="212"/>
        <v>2286</v>
      </c>
      <c r="F3214" s="33">
        <f t="shared" si="211"/>
        <v>1633</v>
      </c>
      <c r="G3214" s="43"/>
      <c r="H3214" s="33">
        <v>2025</v>
      </c>
      <c r="I3214" s="35">
        <v>0.27</v>
      </c>
      <c r="J3214" s="33">
        <v>2450</v>
      </c>
      <c r="K3214" s="43">
        <f t="shared" si="210"/>
        <v>1633</v>
      </c>
      <c r="L3214" s="43"/>
      <c r="M3214" s="140"/>
      <c r="O3214" s="113"/>
    </row>
    <row r="3215" spans="1:15" x14ac:dyDescent="0.25">
      <c r="A3215" s="29" t="s">
        <v>5218</v>
      </c>
      <c r="B3215" s="28" t="s">
        <v>5219</v>
      </c>
      <c r="C3215" s="1">
        <v>6067</v>
      </c>
      <c r="D3215" s="48" t="s">
        <v>743</v>
      </c>
      <c r="E3215" s="43">
        <f t="shared" si="212"/>
        <v>5663</v>
      </c>
      <c r="F3215" s="33">
        <f t="shared" si="211"/>
        <v>4045</v>
      </c>
      <c r="G3215" s="43"/>
      <c r="H3215" s="33">
        <v>5016</v>
      </c>
      <c r="I3215" s="35">
        <v>0.26</v>
      </c>
      <c r="J3215" s="33">
        <v>6068</v>
      </c>
      <c r="K3215" s="43">
        <f t="shared" si="210"/>
        <v>4045</v>
      </c>
      <c r="L3215" s="43"/>
      <c r="M3215" s="140"/>
      <c r="O3215" s="113"/>
    </row>
    <row r="3216" spans="1:15" x14ac:dyDescent="0.25">
      <c r="A3216" s="29" t="s">
        <v>5220</v>
      </c>
      <c r="B3216" s="28" t="s">
        <v>5221</v>
      </c>
      <c r="C3216" s="1">
        <v>2219</v>
      </c>
      <c r="D3216" s="48" t="s">
        <v>743</v>
      </c>
      <c r="E3216" s="43">
        <f t="shared" si="212"/>
        <v>2072</v>
      </c>
      <c r="F3216" s="33">
        <f t="shared" si="211"/>
        <v>1480</v>
      </c>
      <c r="G3216" s="43"/>
      <c r="H3216" s="33">
        <v>1835</v>
      </c>
      <c r="I3216" s="35">
        <v>0.26</v>
      </c>
      <c r="J3216" s="33">
        <v>2220</v>
      </c>
      <c r="K3216" s="43">
        <f t="shared" si="210"/>
        <v>1480</v>
      </c>
      <c r="L3216" s="43"/>
      <c r="M3216" s="140"/>
      <c r="O3216" s="113"/>
    </row>
    <row r="3217" spans="1:15" x14ac:dyDescent="0.25">
      <c r="A3217" s="29" t="s">
        <v>5222</v>
      </c>
      <c r="B3217" s="28" t="s">
        <v>5223</v>
      </c>
      <c r="C3217" s="1">
        <v>1577</v>
      </c>
      <c r="D3217" s="48" t="s">
        <v>743</v>
      </c>
      <c r="E3217" s="43">
        <f t="shared" si="212"/>
        <v>1473</v>
      </c>
      <c r="F3217" s="33">
        <f t="shared" si="211"/>
        <v>1052</v>
      </c>
      <c r="G3217" s="43"/>
      <c r="H3217" s="33">
        <v>1304</v>
      </c>
      <c r="I3217" s="35">
        <v>0.19</v>
      </c>
      <c r="J3217" s="33">
        <v>1577</v>
      </c>
      <c r="K3217" s="43">
        <f t="shared" si="210"/>
        <v>1052</v>
      </c>
      <c r="L3217" s="43"/>
      <c r="M3217" s="140"/>
      <c r="O3217" s="113"/>
    </row>
    <row r="3218" spans="1:15" x14ac:dyDescent="0.25">
      <c r="A3218" s="29" t="s">
        <v>5224</v>
      </c>
      <c r="B3218" s="28" t="s">
        <v>5225</v>
      </c>
      <c r="C3218" s="1">
        <v>2897</v>
      </c>
      <c r="D3218" s="48" t="s">
        <v>743</v>
      </c>
      <c r="E3218" s="43">
        <f t="shared" si="212"/>
        <v>2703</v>
      </c>
      <c r="F3218" s="33">
        <f t="shared" si="211"/>
        <v>1931</v>
      </c>
      <c r="G3218" s="43"/>
      <c r="H3218" s="33">
        <v>2395</v>
      </c>
      <c r="I3218" s="35">
        <v>0.26</v>
      </c>
      <c r="J3218" s="33">
        <v>2897</v>
      </c>
      <c r="K3218" s="43">
        <f t="shared" si="210"/>
        <v>1931</v>
      </c>
      <c r="L3218" s="43"/>
      <c r="M3218" s="140"/>
      <c r="O3218" s="113"/>
    </row>
    <row r="3219" spans="1:15" x14ac:dyDescent="0.25">
      <c r="A3219" s="29" t="s">
        <v>5226</v>
      </c>
      <c r="B3219" s="28" t="s">
        <v>5227</v>
      </c>
      <c r="C3219" s="1">
        <v>2502</v>
      </c>
      <c r="D3219" s="48" t="s">
        <v>743</v>
      </c>
      <c r="E3219" s="43">
        <f t="shared" si="212"/>
        <v>2337</v>
      </c>
      <c r="F3219" s="33">
        <f t="shared" si="211"/>
        <v>1669</v>
      </c>
      <c r="G3219" s="43"/>
      <c r="H3219" s="33">
        <v>2069</v>
      </c>
      <c r="I3219" s="35">
        <v>0.32</v>
      </c>
      <c r="J3219" s="33">
        <v>2503</v>
      </c>
      <c r="K3219" s="43">
        <f t="shared" si="210"/>
        <v>1669</v>
      </c>
      <c r="L3219" s="43"/>
      <c r="M3219" s="140"/>
      <c r="O3219" s="113"/>
    </row>
    <row r="3220" spans="1:15" x14ac:dyDescent="0.25">
      <c r="A3220" s="29" t="s">
        <v>5228</v>
      </c>
      <c r="B3220" s="28" t="s">
        <v>5229</v>
      </c>
      <c r="C3220" s="1">
        <v>1543</v>
      </c>
      <c r="D3220" s="48" t="s">
        <v>743</v>
      </c>
      <c r="E3220" s="43">
        <f t="shared" si="212"/>
        <v>1441</v>
      </c>
      <c r="F3220" s="33">
        <f t="shared" si="211"/>
        <v>1029</v>
      </c>
      <c r="G3220" s="43"/>
      <c r="H3220" s="33">
        <v>1276</v>
      </c>
      <c r="I3220" s="35">
        <v>0.15</v>
      </c>
      <c r="J3220" s="33">
        <v>1544</v>
      </c>
      <c r="K3220" s="43">
        <f t="shared" si="210"/>
        <v>1029</v>
      </c>
      <c r="L3220" s="43"/>
      <c r="M3220" s="140"/>
      <c r="O3220" s="113"/>
    </row>
    <row r="3221" spans="1:15" x14ac:dyDescent="0.25">
      <c r="A3221" s="29" t="s">
        <v>5230</v>
      </c>
      <c r="B3221" s="28" t="s">
        <v>5231</v>
      </c>
      <c r="C3221" s="1">
        <v>5602</v>
      </c>
      <c r="D3221" s="48" t="s">
        <v>743</v>
      </c>
      <c r="E3221" s="43">
        <f t="shared" si="212"/>
        <v>5229</v>
      </c>
      <c r="F3221" s="33">
        <f t="shared" si="211"/>
        <v>3735</v>
      </c>
      <c r="G3221" s="43"/>
      <c r="H3221" s="33">
        <v>4631</v>
      </c>
      <c r="I3221" s="35">
        <v>0.55000000000000004</v>
      </c>
      <c r="J3221" s="33">
        <v>5602</v>
      </c>
      <c r="K3221" s="43">
        <f t="shared" si="210"/>
        <v>3735</v>
      </c>
      <c r="L3221" s="43"/>
      <c r="M3221" s="140"/>
      <c r="O3221" s="113"/>
    </row>
    <row r="3222" spans="1:15" x14ac:dyDescent="0.25">
      <c r="A3222" s="29" t="s">
        <v>5232</v>
      </c>
      <c r="B3222" s="28" t="s">
        <v>5233</v>
      </c>
      <c r="C3222" s="1">
        <v>2724</v>
      </c>
      <c r="D3222" s="48" t="s">
        <v>743</v>
      </c>
      <c r="E3222" s="43">
        <f t="shared" si="212"/>
        <v>2542</v>
      </c>
      <c r="F3222" s="33">
        <f t="shared" si="211"/>
        <v>1816</v>
      </c>
      <c r="G3222" s="43"/>
      <c r="H3222" s="33">
        <v>2252</v>
      </c>
      <c r="I3222" s="35">
        <v>0.38</v>
      </c>
      <c r="J3222" s="33">
        <v>2724</v>
      </c>
      <c r="K3222" s="43">
        <f t="shared" si="210"/>
        <v>1816</v>
      </c>
      <c r="L3222" s="43"/>
      <c r="M3222" s="140"/>
      <c r="O3222" s="113"/>
    </row>
    <row r="3223" spans="1:15" x14ac:dyDescent="0.25">
      <c r="A3223" s="29" t="s">
        <v>5234</v>
      </c>
      <c r="B3223" s="28" t="s">
        <v>5235</v>
      </c>
      <c r="C3223" s="1">
        <v>4109</v>
      </c>
      <c r="D3223" s="48" t="s">
        <v>743</v>
      </c>
      <c r="E3223" s="43">
        <f t="shared" si="212"/>
        <v>3836</v>
      </c>
      <c r="F3223" s="33">
        <f t="shared" si="211"/>
        <v>2740</v>
      </c>
      <c r="G3223" s="43"/>
      <c r="H3223" s="33">
        <v>3397</v>
      </c>
      <c r="I3223" s="35">
        <v>0.54</v>
      </c>
      <c r="J3223" s="33">
        <v>4109</v>
      </c>
      <c r="K3223" s="43">
        <f t="shared" si="210"/>
        <v>2740</v>
      </c>
      <c r="L3223" s="43"/>
      <c r="M3223" s="140"/>
      <c r="O3223" s="113"/>
    </row>
    <row r="3224" spans="1:15" x14ac:dyDescent="0.25">
      <c r="A3224" s="29" t="s">
        <v>5236</v>
      </c>
      <c r="B3224" s="28" t="s">
        <v>5237</v>
      </c>
      <c r="C3224" s="1">
        <v>3486</v>
      </c>
      <c r="D3224" s="48" t="s">
        <v>743</v>
      </c>
      <c r="E3224" s="43">
        <f t="shared" si="212"/>
        <v>3254</v>
      </c>
      <c r="F3224" s="33">
        <f t="shared" si="211"/>
        <v>2324</v>
      </c>
      <c r="G3224" s="43"/>
      <c r="H3224" s="33">
        <v>2882</v>
      </c>
      <c r="I3224" s="35">
        <v>0.37</v>
      </c>
      <c r="J3224" s="33">
        <v>3486</v>
      </c>
      <c r="K3224" s="43">
        <f t="shared" si="210"/>
        <v>2324</v>
      </c>
      <c r="L3224" s="43"/>
      <c r="M3224" s="140"/>
      <c r="O3224" s="113"/>
    </row>
    <row r="3225" spans="1:15" x14ac:dyDescent="0.25">
      <c r="A3225" s="29" t="s">
        <v>5238</v>
      </c>
      <c r="B3225" s="28" t="s">
        <v>5239</v>
      </c>
      <c r="C3225" s="1">
        <v>19226</v>
      </c>
      <c r="D3225" s="48" t="s">
        <v>743</v>
      </c>
      <c r="E3225" s="43">
        <f t="shared" si="212"/>
        <v>17945</v>
      </c>
      <c r="F3225" s="33">
        <f t="shared" si="211"/>
        <v>12818</v>
      </c>
      <c r="G3225" s="43"/>
      <c r="H3225" s="33">
        <v>15894</v>
      </c>
      <c r="I3225" s="35">
        <v>2.09</v>
      </c>
      <c r="J3225" s="33">
        <v>19227</v>
      </c>
      <c r="K3225" s="43">
        <f t="shared" si="210"/>
        <v>12818</v>
      </c>
      <c r="L3225" s="43"/>
      <c r="M3225" s="140"/>
      <c r="O3225" s="113"/>
    </row>
    <row r="3226" spans="1:15" x14ac:dyDescent="0.25">
      <c r="A3226" s="29" t="s">
        <v>5240</v>
      </c>
      <c r="B3226" s="28" t="s">
        <v>5241</v>
      </c>
      <c r="C3226" s="1">
        <v>20880</v>
      </c>
      <c r="D3226" s="48" t="s">
        <v>743</v>
      </c>
      <c r="E3226" s="43">
        <f t="shared" si="212"/>
        <v>19488</v>
      </c>
      <c r="F3226" s="33">
        <f t="shared" si="211"/>
        <v>13920</v>
      </c>
      <c r="G3226" s="43"/>
      <c r="H3226" s="33">
        <v>17261</v>
      </c>
      <c r="I3226" s="35">
        <v>2.09</v>
      </c>
      <c r="J3226" s="33">
        <v>20880</v>
      </c>
      <c r="K3226" s="43">
        <f t="shared" si="210"/>
        <v>13920</v>
      </c>
      <c r="L3226" s="43"/>
      <c r="M3226" s="140"/>
      <c r="O3226" s="113"/>
    </row>
    <row r="3227" spans="1:15" ht="15.75" thickBot="1" x14ac:dyDescent="0.3">
      <c r="A3227" s="29" t="s">
        <v>5242</v>
      </c>
      <c r="B3227" s="28" t="s">
        <v>5243</v>
      </c>
      <c r="C3227" s="1">
        <v>20880</v>
      </c>
      <c r="D3227" s="48" t="s">
        <v>743</v>
      </c>
      <c r="E3227" s="43">
        <f t="shared" si="212"/>
        <v>19488</v>
      </c>
      <c r="F3227" s="33">
        <f t="shared" si="211"/>
        <v>13920</v>
      </c>
      <c r="G3227" s="43"/>
      <c r="H3227" s="33">
        <v>17261</v>
      </c>
      <c r="I3227" s="35">
        <v>2.09</v>
      </c>
      <c r="J3227" s="33">
        <v>20880</v>
      </c>
      <c r="K3227" s="43">
        <f t="shared" si="210"/>
        <v>13920</v>
      </c>
      <c r="L3227" s="43"/>
      <c r="M3227" s="140"/>
      <c r="O3227" s="113"/>
    </row>
    <row r="3228" spans="1:15" x14ac:dyDescent="0.25">
      <c r="B3228" s="50"/>
      <c r="E3228" s="43" t="str">
        <f t="shared" si="212"/>
        <v/>
      </c>
      <c r="F3228" s="33" t="str">
        <f t="shared" si="211"/>
        <v/>
      </c>
      <c r="G3228" s="43"/>
      <c r="H3228" s="29"/>
      <c r="J3228" s="114" t="s">
        <v>159</v>
      </c>
      <c r="K3228" s="43"/>
      <c r="L3228" s="43"/>
      <c r="M3228" s="140"/>
      <c r="O3228" s="113"/>
    </row>
    <row r="3229" spans="1:15" x14ac:dyDescent="0.25">
      <c r="B3229" s="37" t="s">
        <v>5188</v>
      </c>
      <c r="E3229" s="43" t="str">
        <f t="shared" si="212"/>
        <v/>
      </c>
      <c r="F3229" s="33" t="str">
        <f t="shared" si="211"/>
        <v/>
      </c>
      <c r="G3229" s="43"/>
      <c r="H3229" s="29"/>
      <c r="J3229" s="114" t="s">
        <v>159</v>
      </c>
      <c r="K3229" s="43"/>
      <c r="L3229" s="43"/>
      <c r="M3229" s="140"/>
      <c r="O3229" s="113"/>
    </row>
    <row r="3230" spans="1:15" x14ac:dyDescent="0.25">
      <c r="B3230" s="37" t="s">
        <v>4959</v>
      </c>
      <c r="D3230" s="31"/>
      <c r="E3230" s="43" t="str">
        <f t="shared" si="212"/>
        <v/>
      </c>
      <c r="F3230" s="33" t="str">
        <f t="shared" si="211"/>
        <v/>
      </c>
      <c r="G3230" s="43"/>
      <c r="H3230" s="55" t="s">
        <v>241</v>
      </c>
      <c r="I3230" s="35" t="s">
        <v>242</v>
      </c>
      <c r="J3230" s="114" t="s">
        <v>159</v>
      </c>
      <c r="K3230" s="43"/>
      <c r="L3230" s="43"/>
      <c r="M3230" s="140"/>
      <c r="O3230" s="113"/>
    </row>
    <row r="3231" spans="1:15" ht="15.75" thickBot="1" x14ac:dyDescent="0.3">
      <c r="A3231" s="23" t="s">
        <v>73</v>
      </c>
      <c r="B3231" s="39" t="s">
        <v>1278</v>
      </c>
      <c r="D3231" s="31" t="s">
        <v>243</v>
      </c>
      <c r="E3231" s="43" t="str">
        <f t="shared" si="212"/>
        <v/>
      </c>
      <c r="F3231" s="33" t="str">
        <f t="shared" si="211"/>
        <v/>
      </c>
      <c r="G3231" s="43"/>
      <c r="H3231" s="55" t="s">
        <v>244</v>
      </c>
      <c r="I3231" s="35" t="s">
        <v>245</v>
      </c>
      <c r="J3231" s="114" t="s">
        <v>159</v>
      </c>
      <c r="K3231" s="43"/>
      <c r="L3231" s="43"/>
      <c r="M3231" s="140"/>
      <c r="O3231" s="113"/>
    </row>
    <row r="3232" spans="1:15" x14ac:dyDescent="0.25">
      <c r="A3232" s="29" t="s">
        <v>5244</v>
      </c>
      <c r="B3232" s="28" t="s">
        <v>5245</v>
      </c>
      <c r="C3232" s="1">
        <v>3164</v>
      </c>
      <c r="D3232" s="48" t="s">
        <v>743</v>
      </c>
      <c r="E3232" s="43">
        <f t="shared" si="212"/>
        <v>2954</v>
      </c>
      <c r="F3232" s="33">
        <f t="shared" si="211"/>
        <v>2110</v>
      </c>
      <c r="G3232" s="43"/>
      <c r="H3232" s="33">
        <v>2616</v>
      </c>
      <c r="I3232" s="35">
        <v>0.4</v>
      </c>
      <c r="J3232" s="33">
        <v>3165</v>
      </c>
      <c r="K3232" s="43">
        <f t="shared" ref="K3232:K3242" si="213">H3232/1.24</f>
        <v>2110</v>
      </c>
      <c r="L3232" s="43"/>
      <c r="M3232" s="140"/>
      <c r="O3232" s="113"/>
    </row>
    <row r="3233" spans="1:15" x14ac:dyDescent="0.25">
      <c r="A3233" s="29" t="s">
        <v>5246</v>
      </c>
      <c r="B3233" s="28" t="s">
        <v>5247</v>
      </c>
      <c r="C3233" s="1">
        <v>2516</v>
      </c>
      <c r="D3233" s="48" t="s">
        <v>743</v>
      </c>
      <c r="E3233" s="43">
        <f t="shared" si="212"/>
        <v>2348</v>
      </c>
      <c r="F3233" s="33">
        <f t="shared" si="211"/>
        <v>1677</v>
      </c>
      <c r="G3233" s="43"/>
      <c r="H3233" s="33">
        <v>2080</v>
      </c>
      <c r="I3233" s="35">
        <v>0.3</v>
      </c>
      <c r="J3233" s="33">
        <v>2516</v>
      </c>
      <c r="K3233" s="43">
        <f t="shared" si="213"/>
        <v>1677</v>
      </c>
      <c r="L3233" s="43"/>
      <c r="M3233" s="140"/>
      <c r="O3233" s="113"/>
    </row>
    <row r="3234" spans="1:15" x14ac:dyDescent="0.25">
      <c r="A3234" s="29" t="s">
        <v>5248</v>
      </c>
      <c r="B3234" s="28" t="s">
        <v>5249</v>
      </c>
      <c r="C3234" s="1">
        <v>3699</v>
      </c>
      <c r="D3234" s="48" t="s">
        <v>743</v>
      </c>
      <c r="E3234" s="43">
        <f t="shared" si="212"/>
        <v>3452</v>
      </c>
      <c r="F3234" s="33">
        <f t="shared" si="211"/>
        <v>2466</v>
      </c>
      <c r="G3234" s="43"/>
      <c r="H3234" s="33">
        <v>3058</v>
      </c>
      <c r="I3234" s="35">
        <v>0.5</v>
      </c>
      <c r="J3234" s="33">
        <v>3699</v>
      </c>
      <c r="K3234" s="43">
        <f t="shared" si="213"/>
        <v>2466</v>
      </c>
      <c r="L3234" s="43"/>
      <c r="M3234" s="140"/>
      <c r="O3234" s="113"/>
    </row>
    <row r="3235" spans="1:15" x14ac:dyDescent="0.25">
      <c r="A3235" s="29" t="s">
        <v>5250</v>
      </c>
      <c r="B3235" s="28" t="s">
        <v>5251</v>
      </c>
      <c r="C3235" s="1">
        <v>12000</v>
      </c>
      <c r="D3235" s="48" t="s">
        <v>743</v>
      </c>
      <c r="E3235" s="43">
        <f t="shared" si="212"/>
        <v>11200</v>
      </c>
      <c r="F3235" s="33">
        <f t="shared" si="211"/>
        <v>8000</v>
      </c>
      <c r="G3235" s="43"/>
      <c r="H3235" s="33">
        <v>9920</v>
      </c>
      <c r="I3235" s="35">
        <v>1.23</v>
      </c>
      <c r="J3235" s="33">
        <v>12000</v>
      </c>
      <c r="K3235" s="43">
        <f t="shared" si="213"/>
        <v>8000</v>
      </c>
      <c r="L3235" s="43"/>
      <c r="M3235" s="140"/>
      <c r="O3235" s="113"/>
    </row>
    <row r="3236" spans="1:15" x14ac:dyDescent="0.25">
      <c r="A3236" s="29" t="s">
        <v>5252</v>
      </c>
      <c r="B3236" s="28" t="s">
        <v>5253</v>
      </c>
      <c r="C3236" s="1">
        <v>3941</v>
      </c>
      <c r="D3236" s="48" t="s">
        <v>743</v>
      </c>
      <c r="E3236" s="43">
        <f t="shared" si="212"/>
        <v>3678</v>
      </c>
      <c r="F3236" s="33">
        <f t="shared" si="211"/>
        <v>2627</v>
      </c>
      <c r="G3236" s="43"/>
      <c r="H3236" s="33">
        <v>3258</v>
      </c>
      <c r="I3236" s="35">
        <v>0.6</v>
      </c>
      <c r="J3236" s="33">
        <v>3941</v>
      </c>
      <c r="K3236" s="43">
        <f t="shared" si="213"/>
        <v>2627</v>
      </c>
      <c r="L3236" s="43"/>
      <c r="M3236" s="140"/>
      <c r="O3236" s="113"/>
    </row>
    <row r="3237" spans="1:15" x14ac:dyDescent="0.25">
      <c r="A3237" s="29" t="s">
        <v>5254</v>
      </c>
      <c r="B3237" s="28" t="s">
        <v>5255</v>
      </c>
      <c r="C3237" s="1">
        <v>7039</v>
      </c>
      <c r="D3237" s="48" t="s">
        <v>743</v>
      </c>
      <c r="E3237" s="43">
        <f t="shared" si="212"/>
        <v>6570</v>
      </c>
      <c r="F3237" s="33">
        <f t="shared" si="211"/>
        <v>4693</v>
      </c>
      <c r="G3237" s="43"/>
      <c r="H3237" s="33">
        <v>5819</v>
      </c>
      <c r="I3237" s="35">
        <v>1</v>
      </c>
      <c r="J3237" s="33">
        <v>7039</v>
      </c>
      <c r="K3237" s="43">
        <f t="shared" si="213"/>
        <v>4693</v>
      </c>
      <c r="L3237" s="43"/>
      <c r="M3237" s="140"/>
      <c r="O3237" s="113"/>
    </row>
    <row r="3238" spans="1:15" x14ac:dyDescent="0.25">
      <c r="A3238" s="29" t="s">
        <v>5256</v>
      </c>
      <c r="B3238" s="28" t="s">
        <v>5257</v>
      </c>
      <c r="C3238" s="1">
        <v>7867</v>
      </c>
      <c r="D3238" s="48" t="s">
        <v>743</v>
      </c>
      <c r="E3238" s="43">
        <f t="shared" si="212"/>
        <v>7343</v>
      </c>
      <c r="F3238" s="33">
        <f t="shared" si="211"/>
        <v>5245</v>
      </c>
      <c r="G3238" s="43"/>
      <c r="H3238" s="33">
        <v>6504</v>
      </c>
      <c r="I3238" s="35">
        <v>1.4</v>
      </c>
      <c r="J3238" s="33">
        <v>7868</v>
      </c>
      <c r="K3238" s="43">
        <f t="shared" si="213"/>
        <v>5245</v>
      </c>
      <c r="L3238" s="43"/>
      <c r="M3238" s="140"/>
      <c r="O3238" s="113"/>
    </row>
    <row r="3239" spans="1:15" x14ac:dyDescent="0.25">
      <c r="A3239" s="29" t="s">
        <v>5258</v>
      </c>
      <c r="B3239" s="28" t="s">
        <v>5259</v>
      </c>
      <c r="C3239" s="1">
        <v>16538</v>
      </c>
      <c r="D3239" s="48" t="s">
        <v>743</v>
      </c>
      <c r="E3239" s="43">
        <f t="shared" si="212"/>
        <v>15436</v>
      </c>
      <c r="F3239" s="33">
        <f t="shared" si="211"/>
        <v>11026</v>
      </c>
      <c r="G3239" s="43"/>
      <c r="H3239" s="33">
        <v>13672</v>
      </c>
      <c r="I3239" s="35">
        <v>1.8</v>
      </c>
      <c r="J3239" s="33">
        <v>16539</v>
      </c>
      <c r="K3239" s="43">
        <f t="shared" si="213"/>
        <v>11026</v>
      </c>
      <c r="L3239" s="43"/>
      <c r="M3239" s="140"/>
      <c r="O3239" s="113"/>
    </row>
    <row r="3240" spans="1:15" x14ac:dyDescent="0.25">
      <c r="A3240" s="29" t="s">
        <v>5260</v>
      </c>
      <c r="B3240" s="28" t="s">
        <v>5261</v>
      </c>
      <c r="C3240" s="1">
        <v>23177</v>
      </c>
      <c r="D3240" s="48" t="s">
        <v>743</v>
      </c>
      <c r="E3240" s="43">
        <f t="shared" si="212"/>
        <v>21633</v>
      </c>
      <c r="F3240" s="33">
        <f t="shared" si="211"/>
        <v>15452</v>
      </c>
      <c r="G3240" s="43"/>
      <c r="H3240" s="33">
        <v>19160</v>
      </c>
      <c r="I3240" s="35">
        <v>3.3</v>
      </c>
      <c r="J3240" s="33">
        <v>23177</v>
      </c>
      <c r="K3240" s="43">
        <f t="shared" si="213"/>
        <v>15452</v>
      </c>
      <c r="L3240" s="43"/>
      <c r="M3240" s="140"/>
      <c r="O3240" s="113"/>
    </row>
    <row r="3241" spans="1:15" x14ac:dyDescent="0.25">
      <c r="A3241" s="29" t="s">
        <v>5262</v>
      </c>
      <c r="B3241" s="28" t="s">
        <v>5263</v>
      </c>
      <c r="C3241" s="1">
        <v>24395</v>
      </c>
      <c r="D3241" s="48" t="s">
        <v>743</v>
      </c>
      <c r="E3241" s="43">
        <f t="shared" si="212"/>
        <v>22770</v>
      </c>
      <c r="F3241" s="33">
        <f t="shared" si="211"/>
        <v>16264</v>
      </c>
      <c r="G3241" s="43"/>
      <c r="H3241" s="33">
        <v>20167</v>
      </c>
      <c r="I3241" s="35">
        <v>3.8</v>
      </c>
      <c r="J3241" s="33">
        <v>24396</v>
      </c>
      <c r="K3241" s="43">
        <f t="shared" si="213"/>
        <v>16264</v>
      </c>
      <c r="L3241" s="43"/>
      <c r="M3241" s="140"/>
      <c r="O3241" s="113"/>
    </row>
    <row r="3242" spans="1:15" x14ac:dyDescent="0.25">
      <c r="A3242" s="29" t="s">
        <v>5264</v>
      </c>
      <c r="B3242" s="28" t="s">
        <v>5265</v>
      </c>
      <c r="C3242" s="1">
        <v>40750</v>
      </c>
      <c r="D3242" s="48" t="s">
        <v>743</v>
      </c>
      <c r="E3242" s="43">
        <f t="shared" si="212"/>
        <v>38034</v>
      </c>
      <c r="F3242" s="33">
        <f t="shared" si="211"/>
        <v>27167</v>
      </c>
      <c r="G3242" s="43"/>
      <c r="H3242" s="33">
        <v>33687</v>
      </c>
      <c r="I3242" s="35">
        <v>3.83</v>
      </c>
      <c r="J3242" s="33">
        <v>40750</v>
      </c>
      <c r="K3242" s="43">
        <f t="shared" si="213"/>
        <v>27167</v>
      </c>
      <c r="L3242" s="43"/>
      <c r="M3242" s="140"/>
      <c r="O3242" s="113"/>
    </row>
    <row r="3243" spans="1:15" x14ac:dyDescent="0.25">
      <c r="A3243" s="35"/>
      <c r="E3243" s="43" t="str">
        <f t="shared" si="212"/>
        <v/>
      </c>
      <c r="F3243" s="33" t="str">
        <f t="shared" si="211"/>
        <v/>
      </c>
      <c r="G3243" s="43"/>
      <c r="H3243" s="29"/>
      <c r="J3243" s="33" t="s">
        <v>159</v>
      </c>
      <c r="K3243" s="43"/>
      <c r="L3243" s="43"/>
      <c r="M3243" s="140"/>
      <c r="O3243" s="113"/>
    </row>
    <row r="3244" spans="1:15" x14ac:dyDescent="0.25">
      <c r="E3244" s="43" t="str">
        <f t="shared" si="212"/>
        <v/>
      </c>
      <c r="F3244" s="33" t="str">
        <f t="shared" si="211"/>
        <v/>
      </c>
      <c r="G3244" s="43"/>
      <c r="H3244" s="29"/>
      <c r="J3244" s="33" t="s">
        <v>159</v>
      </c>
      <c r="K3244" s="43"/>
      <c r="L3244" s="43"/>
      <c r="M3244" s="140"/>
      <c r="O3244" s="113"/>
    </row>
    <row r="3245" spans="1:15" x14ac:dyDescent="0.25">
      <c r="E3245" s="43" t="str">
        <f t="shared" si="212"/>
        <v/>
      </c>
      <c r="F3245" s="33" t="str">
        <f t="shared" si="211"/>
        <v/>
      </c>
      <c r="G3245" s="43"/>
      <c r="H3245" s="29"/>
      <c r="J3245" s="33" t="s">
        <v>159</v>
      </c>
      <c r="K3245" s="43"/>
      <c r="L3245" s="43"/>
      <c r="M3245" s="140"/>
      <c r="O3245" s="113"/>
    </row>
    <row r="3246" spans="1:15" ht="15.75" thickBot="1" x14ac:dyDescent="0.3">
      <c r="E3246" s="43" t="str">
        <f t="shared" si="212"/>
        <v/>
      </c>
      <c r="F3246" s="33" t="str">
        <f t="shared" si="211"/>
        <v/>
      </c>
      <c r="G3246" s="43"/>
      <c r="H3246" s="29"/>
      <c r="J3246" s="114" t="s">
        <v>159</v>
      </c>
      <c r="K3246" s="43"/>
      <c r="L3246" s="43"/>
      <c r="M3246" s="140"/>
      <c r="O3246" s="113"/>
    </row>
    <row r="3247" spans="1:15" x14ac:dyDescent="0.25">
      <c r="B3247" s="50"/>
      <c r="E3247" s="43" t="str">
        <f t="shared" si="212"/>
        <v/>
      </c>
      <c r="F3247" s="33" t="str">
        <f t="shared" si="211"/>
        <v/>
      </c>
      <c r="G3247" s="43"/>
      <c r="H3247" s="29"/>
      <c r="J3247" s="114" t="s">
        <v>159</v>
      </c>
      <c r="K3247" s="43"/>
      <c r="L3247" s="43"/>
      <c r="M3247" s="140"/>
      <c r="O3247" s="113"/>
    </row>
    <row r="3248" spans="1:15" x14ac:dyDescent="0.25">
      <c r="B3248" s="37" t="s">
        <v>5266</v>
      </c>
      <c r="E3248" s="43" t="str">
        <f t="shared" si="212"/>
        <v/>
      </c>
      <c r="F3248" s="33" t="str">
        <f t="shared" si="211"/>
        <v/>
      </c>
      <c r="G3248" s="43"/>
      <c r="H3248" s="29"/>
      <c r="J3248" s="114" t="s">
        <v>159</v>
      </c>
      <c r="K3248" s="43"/>
      <c r="L3248" s="43"/>
      <c r="M3248" s="140"/>
      <c r="O3248" s="113"/>
    </row>
    <row r="3249" spans="1:15" x14ac:dyDescent="0.25">
      <c r="B3249" s="37" t="s">
        <v>4959</v>
      </c>
      <c r="D3249" s="31"/>
      <c r="E3249" s="43" t="str">
        <f t="shared" si="212"/>
        <v/>
      </c>
      <c r="F3249" s="33" t="str">
        <f t="shared" si="211"/>
        <v/>
      </c>
      <c r="G3249" s="43"/>
      <c r="H3249" s="55" t="s">
        <v>241</v>
      </c>
      <c r="I3249" s="35" t="s">
        <v>242</v>
      </c>
      <c r="J3249" s="114" t="s">
        <v>159</v>
      </c>
      <c r="K3249" s="43"/>
      <c r="L3249" s="43"/>
      <c r="M3249" s="140"/>
      <c r="O3249" s="113"/>
    </row>
    <row r="3250" spans="1:15" ht="15.75" thickBot="1" x14ac:dyDescent="0.3">
      <c r="A3250" s="23" t="s">
        <v>73</v>
      </c>
      <c r="B3250" s="59"/>
      <c r="D3250" s="31" t="s">
        <v>243</v>
      </c>
      <c r="E3250" s="43" t="str">
        <f t="shared" si="212"/>
        <v/>
      </c>
      <c r="F3250" s="33" t="str">
        <f t="shared" si="211"/>
        <v/>
      </c>
      <c r="G3250" s="43"/>
      <c r="H3250" s="55" t="s">
        <v>244</v>
      </c>
      <c r="I3250" s="35" t="s">
        <v>245</v>
      </c>
      <c r="J3250" s="114" t="s">
        <v>159</v>
      </c>
      <c r="K3250" s="43"/>
      <c r="L3250" s="43"/>
      <c r="M3250" s="140"/>
      <c r="O3250" s="113"/>
    </row>
    <row r="3251" spans="1:15" x14ac:dyDescent="0.25">
      <c r="A3251" s="29" t="s">
        <v>5267</v>
      </c>
      <c r="B3251" s="28" t="s">
        <v>5268</v>
      </c>
      <c r="C3251" s="1">
        <v>1317</v>
      </c>
      <c r="D3251" s="48" t="s">
        <v>172</v>
      </c>
      <c r="E3251" s="43">
        <f t="shared" si="212"/>
        <v>1229</v>
      </c>
      <c r="F3251" s="33">
        <f t="shared" si="211"/>
        <v>878</v>
      </c>
      <c r="G3251" s="43"/>
      <c r="H3251" s="33">
        <v>1089</v>
      </c>
      <c r="I3251" s="35">
        <v>0.74299999999999999</v>
      </c>
      <c r="J3251" s="33">
        <v>1317</v>
      </c>
      <c r="K3251" s="43">
        <f t="shared" ref="K3251:K3277" si="214">H3251/1.24</f>
        <v>878</v>
      </c>
      <c r="L3251" s="43"/>
      <c r="M3251" s="140"/>
      <c r="O3251" s="113"/>
    </row>
    <row r="3252" spans="1:15" x14ac:dyDescent="0.25">
      <c r="A3252" s="29" t="s">
        <v>5269</v>
      </c>
      <c r="B3252" s="28" t="s">
        <v>5270</v>
      </c>
      <c r="C3252" s="1">
        <v>2147</v>
      </c>
      <c r="D3252" s="48" t="s">
        <v>172</v>
      </c>
      <c r="E3252" s="43">
        <f t="shared" si="212"/>
        <v>2003</v>
      </c>
      <c r="F3252" s="33">
        <f t="shared" si="211"/>
        <v>1431</v>
      </c>
      <c r="G3252" s="43"/>
      <c r="H3252" s="33">
        <v>1775</v>
      </c>
      <c r="I3252" s="35">
        <v>1.1499999999999999</v>
      </c>
      <c r="J3252" s="33">
        <v>2147</v>
      </c>
      <c r="K3252" s="43">
        <f t="shared" si="214"/>
        <v>1431</v>
      </c>
      <c r="L3252" s="43"/>
      <c r="M3252" s="140"/>
      <c r="O3252" s="113"/>
    </row>
    <row r="3253" spans="1:15" x14ac:dyDescent="0.25">
      <c r="A3253" s="29" t="s">
        <v>5271</v>
      </c>
      <c r="B3253" s="28" t="s">
        <v>5272</v>
      </c>
      <c r="C3253" s="1">
        <v>2571</v>
      </c>
      <c r="D3253" s="48" t="s">
        <v>172</v>
      </c>
      <c r="E3253" s="43">
        <f t="shared" si="212"/>
        <v>2401</v>
      </c>
      <c r="F3253" s="33">
        <f t="shared" si="211"/>
        <v>1715</v>
      </c>
      <c r="G3253" s="43"/>
      <c r="H3253" s="33">
        <v>2126</v>
      </c>
      <c r="I3253" s="35">
        <v>1.56</v>
      </c>
      <c r="J3253" s="33">
        <v>2572</v>
      </c>
      <c r="K3253" s="43">
        <f t="shared" si="214"/>
        <v>1715</v>
      </c>
      <c r="L3253" s="43"/>
      <c r="M3253" s="140"/>
      <c r="O3253" s="113"/>
    </row>
    <row r="3254" spans="1:15" x14ac:dyDescent="0.25">
      <c r="A3254" s="29" t="s">
        <v>5273</v>
      </c>
      <c r="B3254" s="28" t="s">
        <v>5274</v>
      </c>
      <c r="C3254" s="1">
        <v>4036</v>
      </c>
      <c r="D3254" s="48" t="s">
        <v>172</v>
      </c>
      <c r="E3254" s="43">
        <f t="shared" si="212"/>
        <v>3767</v>
      </c>
      <c r="F3254" s="33">
        <f t="shared" si="211"/>
        <v>2691</v>
      </c>
      <c r="G3254" s="43"/>
      <c r="H3254" s="33">
        <v>3337</v>
      </c>
      <c r="I3254" s="35">
        <v>2.33</v>
      </c>
      <c r="J3254" s="33">
        <v>4037</v>
      </c>
      <c r="K3254" s="43">
        <f t="shared" si="214"/>
        <v>2691</v>
      </c>
      <c r="L3254" s="43"/>
      <c r="M3254" s="140"/>
      <c r="O3254" s="113"/>
    </row>
    <row r="3255" spans="1:15" x14ac:dyDescent="0.25">
      <c r="A3255" s="29" t="s">
        <v>5275</v>
      </c>
      <c r="B3255" s="28" t="s">
        <v>5276</v>
      </c>
      <c r="C3255" s="1">
        <v>8869</v>
      </c>
      <c r="D3255" s="48" t="s">
        <v>172</v>
      </c>
      <c r="E3255" s="43">
        <f t="shared" si="212"/>
        <v>8278</v>
      </c>
      <c r="F3255" s="33">
        <f t="shared" si="211"/>
        <v>5913</v>
      </c>
      <c r="G3255" s="43"/>
      <c r="H3255" s="33">
        <v>7332</v>
      </c>
      <c r="I3255" s="35">
        <v>3.7</v>
      </c>
      <c r="J3255" s="33">
        <v>8869</v>
      </c>
      <c r="K3255" s="43">
        <f t="shared" si="214"/>
        <v>5913</v>
      </c>
      <c r="L3255" s="43"/>
      <c r="M3255" s="140"/>
      <c r="O3255" s="113"/>
    </row>
    <row r="3256" spans="1:15" x14ac:dyDescent="0.25">
      <c r="A3256" s="29" t="s">
        <v>5277</v>
      </c>
      <c r="B3256" s="28" t="s">
        <v>5278</v>
      </c>
      <c r="C3256" s="1">
        <v>719</v>
      </c>
      <c r="D3256" s="48" t="s">
        <v>743</v>
      </c>
      <c r="E3256" s="43">
        <f t="shared" si="212"/>
        <v>672</v>
      </c>
      <c r="F3256" s="33">
        <f t="shared" si="211"/>
        <v>480</v>
      </c>
      <c r="G3256" s="43"/>
      <c r="H3256" s="33">
        <v>595</v>
      </c>
      <c r="I3256" s="35">
        <v>6.5000000000000002E-2</v>
      </c>
      <c r="J3256" s="33">
        <v>720</v>
      </c>
      <c r="K3256" s="43">
        <f t="shared" si="214"/>
        <v>480</v>
      </c>
      <c r="L3256" s="43"/>
      <c r="M3256" s="140"/>
      <c r="O3256" s="113"/>
    </row>
    <row r="3257" spans="1:15" x14ac:dyDescent="0.25">
      <c r="A3257" s="29" t="s">
        <v>5279</v>
      </c>
      <c r="B3257" s="28" t="s">
        <v>5280</v>
      </c>
      <c r="C3257" s="1">
        <v>972</v>
      </c>
      <c r="D3257" s="48" t="s">
        <v>743</v>
      </c>
      <c r="E3257" s="43">
        <f t="shared" si="212"/>
        <v>907</v>
      </c>
      <c r="F3257" s="33">
        <f t="shared" si="211"/>
        <v>648</v>
      </c>
      <c r="G3257" s="43"/>
      <c r="H3257" s="33">
        <v>804</v>
      </c>
      <c r="I3257" s="35">
        <v>0.123</v>
      </c>
      <c r="J3257" s="33">
        <v>973</v>
      </c>
      <c r="K3257" s="43">
        <f t="shared" si="214"/>
        <v>648</v>
      </c>
      <c r="L3257" s="43"/>
      <c r="M3257" s="140"/>
      <c r="O3257" s="113"/>
    </row>
    <row r="3258" spans="1:15" x14ac:dyDescent="0.25">
      <c r="A3258" s="29" t="s">
        <v>5281</v>
      </c>
      <c r="B3258" s="28" t="s">
        <v>5282</v>
      </c>
      <c r="C3258" s="1">
        <v>2037</v>
      </c>
      <c r="D3258" s="48" t="s">
        <v>743</v>
      </c>
      <c r="E3258" s="43">
        <f t="shared" si="212"/>
        <v>1901</v>
      </c>
      <c r="F3258" s="33">
        <f t="shared" si="211"/>
        <v>1358</v>
      </c>
      <c r="G3258" s="43"/>
      <c r="H3258" s="33">
        <v>1684</v>
      </c>
      <c r="I3258" s="35">
        <v>0.186</v>
      </c>
      <c r="J3258" s="33">
        <v>2037</v>
      </c>
      <c r="K3258" s="43">
        <f t="shared" si="214"/>
        <v>1358</v>
      </c>
      <c r="L3258" s="43"/>
      <c r="M3258" s="140"/>
      <c r="O3258" s="113"/>
    </row>
    <row r="3259" spans="1:15" x14ac:dyDescent="0.25">
      <c r="A3259" s="29" t="s">
        <v>5283</v>
      </c>
      <c r="B3259" s="28" t="s">
        <v>5284</v>
      </c>
      <c r="C3259" s="1">
        <v>2604</v>
      </c>
      <c r="D3259" s="48" t="s">
        <v>743</v>
      </c>
      <c r="E3259" s="43">
        <f t="shared" si="212"/>
        <v>2430</v>
      </c>
      <c r="F3259" s="33">
        <f t="shared" si="211"/>
        <v>1736</v>
      </c>
      <c r="G3259" s="43"/>
      <c r="H3259" s="33">
        <v>2153</v>
      </c>
      <c r="I3259" s="35">
        <v>0.44500000000000001</v>
      </c>
      <c r="J3259" s="33">
        <v>2604</v>
      </c>
      <c r="K3259" s="43">
        <f t="shared" si="214"/>
        <v>1736</v>
      </c>
      <c r="L3259" s="43"/>
      <c r="M3259" s="140"/>
      <c r="O3259" s="113"/>
    </row>
    <row r="3260" spans="1:15" x14ac:dyDescent="0.25">
      <c r="A3260" s="29" t="s">
        <v>5285</v>
      </c>
      <c r="B3260" s="28" t="s">
        <v>5286</v>
      </c>
      <c r="C3260" s="1">
        <v>4663</v>
      </c>
      <c r="D3260" s="48" t="s">
        <v>743</v>
      </c>
      <c r="E3260" s="43">
        <f t="shared" si="212"/>
        <v>4353</v>
      </c>
      <c r="F3260" s="33">
        <f t="shared" si="211"/>
        <v>3109</v>
      </c>
      <c r="G3260" s="43"/>
      <c r="H3260" s="33">
        <v>3855</v>
      </c>
      <c r="I3260" s="35">
        <v>0.65</v>
      </c>
      <c r="J3260" s="33">
        <v>4663</v>
      </c>
      <c r="K3260" s="43">
        <f t="shared" si="214"/>
        <v>3109</v>
      </c>
      <c r="L3260" s="43"/>
      <c r="M3260" s="140"/>
      <c r="O3260" s="113"/>
    </row>
    <row r="3261" spans="1:15" x14ac:dyDescent="0.25">
      <c r="A3261" s="29" t="s">
        <v>5287</v>
      </c>
      <c r="B3261" s="28" t="s">
        <v>5288</v>
      </c>
      <c r="C3261" s="1">
        <v>2993</v>
      </c>
      <c r="D3261" s="48" t="s">
        <v>743</v>
      </c>
      <c r="E3261" s="43">
        <f t="shared" si="212"/>
        <v>2794</v>
      </c>
      <c r="F3261" s="33">
        <f t="shared" si="211"/>
        <v>1996</v>
      </c>
      <c r="G3261" s="43"/>
      <c r="H3261" s="33">
        <v>2475</v>
      </c>
      <c r="I3261" s="35">
        <v>0.06</v>
      </c>
      <c r="J3261" s="33">
        <v>2994</v>
      </c>
      <c r="K3261" s="43">
        <f t="shared" si="214"/>
        <v>1996</v>
      </c>
      <c r="L3261" s="43"/>
      <c r="M3261" s="140"/>
      <c r="O3261" s="113"/>
    </row>
    <row r="3262" spans="1:15" x14ac:dyDescent="0.25">
      <c r="A3262" s="29" t="s">
        <v>5289</v>
      </c>
      <c r="B3262" s="28" t="s">
        <v>5290</v>
      </c>
      <c r="C3262" s="1">
        <v>1250</v>
      </c>
      <c r="D3262" s="48" t="s">
        <v>743</v>
      </c>
      <c r="E3262" s="43">
        <f t="shared" si="212"/>
        <v>1168</v>
      </c>
      <c r="F3262" s="33">
        <f t="shared" si="211"/>
        <v>834</v>
      </c>
      <c r="G3262" s="43"/>
      <c r="H3262" s="33">
        <v>1034</v>
      </c>
      <c r="I3262" s="35">
        <v>0.12</v>
      </c>
      <c r="J3262" s="33">
        <v>1251</v>
      </c>
      <c r="K3262" s="43">
        <f t="shared" si="214"/>
        <v>834</v>
      </c>
      <c r="L3262" s="43"/>
      <c r="M3262" s="140"/>
      <c r="O3262" s="113"/>
    </row>
    <row r="3263" spans="1:15" x14ac:dyDescent="0.25">
      <c r="A3263" s="29" t="s">
        <v>5291</v>
      </c>
      <c r="B3263" s="28" t="s">
        <v>5292</v>
      </c>
      <c r="C3263" s="1">
        <v>3930</v>
      </c>
      <c r="D3263" s="48" t="s">
        <v>743</v>
      </c>
      <c r="E3263" s="43">
        <f t="shared" si="212"/>
        <v>3668</v>
      </c>
      <c r="F3263" s="33">
        <f t="shared" si="211"/>
        <v>2620</v>
      </c>
      <c r="G3263" s="43"/>
      <c r="H3263" s="33">
        <v>3249</v>
      </c>
      <c r="I3263" s="35">
        <v>0.17</v>
      </c>
      <c r="J3263" s="33">
        <v>3930</v>
      </c>
      <c r="K3263" s="43">
        <f t="shared" si="214"/>
        <v>2620</v>
      </c>
      <c r="L3263" s="43"/>
      <c r="M3263" s="140"/>
      <c r="O3263" s="113"/>
    </row>
    <row r="3264" spans="1:15" x14ac:dyDescent="0.25">
      <c r="A3264" s="29" t="s">
        <v>5293</v>
      </c>
      <c r="B3264" s="28" t="s">
        <v>5294</v>
      </c>
      <c r="C3264" s="1">
        <v>3330</v>
      </c>
      <c r="D3264" s="48" t="s">
        <v>743</v>
      </c>
      <c r="E3264" s="43">
        <f t="shared" si="212"/>
        <v>3108</v>
      </c>
      <c r="F3264" s="33">
        <f t="shared" si="211"/>
        <v>2220</v>
      </c>
      <c r="G3264" s="43"/>
      <c r="H3264" s="33">
        <v>2753</v>
      </c>
      <c r="I3264" s="35">
        <v>0.41</v>
      </c>
      <c r="J3264" s="33">
        <v>3330</v>
      </c>
      <c r="K3264" s="43">
        <f t="shared" si="214"/>
        <v>2220</v>
      </c>
      <c r="L3264" s="43"/>
      <c r="M3264" s="140"/>
      <c r="O3264" s="113"/>
    </row>
    <row r="3265" spans="1:15" x14ac:dyDescent="0.25">
      <c r="A3265" s="29" t="s">
        <v>5295</v>
      </c>
      <c r="B3265" s="28" t="s">
        <v>5296</v>
      </c>
      <c r="C3265" s="1">
        <v>3273</v>
      </c>
      <c r="D3265" s="48" t="s">
        <v>743</v>
      </c>
      <c r="E3265" s="43">
        <f t="shared" si="212"/>
        <v>3055</v>
      </c>
      <c r="F3265" s="33">
        <f t="shared" si="211"/>
        <v>2182</v>
      </c>
      <c r="G3265" s="43"/>
      <c r="H3265" s="33">
        <v>2706</v>
      </c>
      <c r="I3265" s="35">
        <v>0.57499999999999996</v>
      </c>
      <c r="J3265" s="33">
        <v>3273</v>
      </c>
      <c r="K3265" s="43">
        <f t="shared" si="214"/>
        <v>2182</v>
      </c>
      <c r="L3265" s="43"/>
      <c r="M3265" s="140"/>
      <c r="O3265" s="113"/>
    </row>
    <row r="3266" spans="1:15" x14ac:dyDescent="0.25">
      <c r="A3266" s="29" t="s">
        <v>5297</v>
      </c>
      <c r="B3266" s="28" t="s">
        <v>5298</v>
      </c>
      <c r="C3266" s="1">
        <v>3522</v>
      </c>
      <c r="D3266" s="48" t="s">
        <v>743</v>
      </c>
      <c r="E3266" s="43">
        <f t="shared" si="212"/>
        <v>3287</v>
      </c>
      <c r="F3266" s="33">
        <f t="shared" si="211"/>
        <v>2348</v>
      </c>
      <c r="G3266" s="43"/>
      <c r="H3266" s="33">
        <v>2912</v>
      </c>
      <c r="I3266" s="35">
        <v>0.10299999999999999</v>
      </c>
      <c r="J3266" s="33">
        <v>3523</v>
      </c>
      <c r="K3266" s="43">
        <f t="shared" si="214"/>
        <v>2348</v>
      </c>
      <c r="L3266" s="43"/>
      <c r="M3266" s="140"/>
      <c r="O3266" s="113"/>
    </row>
    <row r="3267" spans="1:15" x14ac:dyDescent="0.25">
      <c r="A3267" s="29" t="s">
        <v>5299</v>
      </c>
      <c r="B3267" s="28" t="s">
        <v>5300</v>
      </c>
      <c r="C3267" s="1">
        <v>950</v>
      </c>
      <c r="D3267" s="48" t="s">
        <v>743</v>
      </c>
      <c r="E3267" s="43">
        <f t="shared" si="212"/>
        <v>888</v>
      </c>
      <c r="F3267" s="33">
        <f t="shared" si="211"/>
        <v>634</v>
      </c>
      <c r="G3267" s="43"/>
      <c r="H3267" s="33">
        <v>786</v>
      </c>
      <c r="I3267" s="35">
        <v>0.2</v>
      </c>
      <c r="J3267" s="33">
        <v>951</v>
      </c>
      <c r="K3267" s="43">
        <f t="shared" si="214"/>
        <v>634</v>
      </c>
      <c r="L3267" s="43"/>
      <c r="M3267" s="140"/>
      <c r="O3267" s="113"/>
    </row>
    <row r="3268" spans="1:15" x14ac:dyDescent="0.25">
      <c r="A3268" s="29" t="s">
        <v>5301</v>
      </c>
      <c r="B3268" s="28" t="s">
        <v>5302</v>
      </c>
      <c r="C3268" s="1">
        <v>1295</v>
      </c>
      <c r="D3268" s="48" t="s">
        <v>743</v>
      </c>
      <c r="E3268" s="43">
        <f t="shared" si="212"/>
        <v>1210</v>
      </c>
      <c r="F3268" s="33">
        <f t="shared" si="211"/>
        <v>864</v>
      </c>
      <c r="G3268" s="43"/>
      <c r="H3268" s="33">
        <v>1071</v>
      </c>
      <c r="I3268" s="35">
        <v>0.29799999999999999</v>
      </c>
      <c r="J3268" s="33">
        <v>1296</v>
      </c>
      <c r="K3268" s="43">
        <f t="shared" si="214"/>
        <v>864</v>
      </c>
      <c r="L3268" s="43"/>
      <c r="M3268" s="140"/>
      <c r="O3268" s="113"/>
    </row>
    <row r="3269" spans="1:15" x14ac:dyDescent="0.25">
      <c r="A3269" s="29" t="s">
        <v>5303</v>
      </c>
      <c r="B3269" s="28" t="s">
        <v>5304</v>
      </c>
      <c r="C3269" s="1">
        <v>2179</v>
      </c>
      <c r="D3269" s="48" t="s">
        <v>743</v>
      </c>
      <c r="E3269" s="43">
        <f t="shared" si="212"/>
        <v>2034</v>
      </c>
      <c r="F3269" s="33">
        <f t="shared" si="211"/>
        <v>1453</v>
      </c>
      <c r="G3269" s="43"/>
      <c r="H3269" s="33">
        <v>1802</v>
      </c>
      <c r="I3269" s="35">
        <v>0.65</v>
      </c>
      <c r="J3269" s="33">
        <v>2180</v>
      </c>
      <c r="K3269" s="43">
        <f t="shared" si="214"/>
        <v>1453</v>
      </c>
      <c r="L3269" s="43"/>
      <c r="M3269" s="140"/>
      <c r="O3269" s="113"/>
    </row>
    <row r="3270" spans="1:15" x14ac:dyDescent="0.25">
      <c r="A3270" s="29" t="s">
        <v>5305</v>
      </c>
      <c r="B3270" s="28" t="s">
        <v>5306</v>
      </c>
      <c r="C3270" s="1">
        <v>8598</v>
      </c>
      <c r="D3270" s="48" t="s">
        <v>743</v>
      </c>
      <c r="E3270" s="43">
        <f t="shared" si="212"/>
        <v>8025</v>
      </c>
      <c r="F3270" s="33">
        <f t="shared" si="211"/>
        <v>5732</v>
      </c>
      <c r="G3270" s="43"/>
      <c r="H3270" s="33">
        <v>7108</v>
      </c>
      <c r="I3270" s="35">
        <v>1.08</v>
      </c>
      <c r="J3270" s="33">
        <v>8598</v>
      </c>
      <c r="K3270" s="43">
        <f t="shared" si="214"/>
        <v>5732</v>
      </c>
      <c r="L3270" s="43"/>
      <c r="M3270" s="140"/>
      <c r="O3270" s="113"/>
    </row>
    <row r="3271" spans="1:15" x14ac:dyDescent="0.25">
      <c r="A3271" s="29" t="s">
        <v>5307</v>
      </c>
      <c r="B3271" s="28" t="s">
        <v>5308</v>
      </c>
      <c r="C3271" s="1">
        <v>5931</v>
      </c>
      <c r="D3271" s="48" t="s">
        <v>743</v>
      </c>
      <c r="E3271" s="43">
        <f t="shared" si="212"/>
        <v>5536</v>
      </c>
      <c r="F3271" s="33">
        <f t="shared" si="211"/>
        <v>3954</v>
      </c>
      <c r="G3271" s="43"/>
      <c r="H3271" s="33">
        <v>4903</v>
      </c>
      <c r="I3271" s="35">
        <v>0.35299999999999998</v>
      </c>
      <c r="J3271" s="33">
        <v>5931</v>
      </c>
      <c r="K3271" s="43">
        <f t="shared" si="214"/>
        <v>3954</v>
      </c>
      <c r="L3271" s="43"/>
      <c r="M3271" s="140"/>
      <c r="O3271" s="113"/>
    </row>
    <row r="3272" spans="1:15" x14ac:dyDescent="0.25">
      <c r="A3272" s="29" t="s">
        <v>5309</v>
      </c>
      <c r="B3272" s="28" t="s">
        <v>5310</v>
      </c>
      <c r="C3272" s="1">
        <v>2188</v>
      </c>
      <c r="D3272" s="48" t="s">
        <v>743</v>
      </c>
      <c r="E3272" s="43">
        <f t="shared" si="212"/>
        <v>2043</v>
      </c>
      <c r="F3272" s="33">
        <f t="shared" si="211"/>
        <v>1459</v>
      </c>
      <c r="G3272" s="43"/>
      <c r="H3272" s="33">
        <v>1809</v>
      </c>
      <c r="I3272" s="35">
        <v>4.2000000000000003E-2</v>
      </c>
      <c r="J3272" s="33">
        <v>2188</v>
      </c>
      <c r="K3272" s="43">
        <f t="shared" si="214"/>
        <v>1459</v>
      </c>
      <c r="L3272" s="43"/>
      <c r="M3272" s="140"/>
      <c r="O3272" s="113"/>
    </row>
    <row r="3273" spans="1:15" x14ac:dyDescent="0.25">
      <c r="A3273" s="29" t="s">
        <v>5311</v>
      </c>
      <c r="B3273" s="28" t="s">
        <v>5312</v>
      </c>
      <c r="C3273" s="1">
        <v>3827</v>
      </c>
      <c r="D3273" s="48" t="s">
        <v>743</v>
      </c>
      <c r="E3273" s="43">
        <f t="shared" si="212"/>
        <v>3573</v>
      </c>
      <c r="F3273" s="33">
        <f t="shared" ref="F3273:F3336" si="215">IF(K3273=0,"",K3273)</f>
        <v>2552</v>
      </c>
      <c r="G3273" s="43"/>
      <c r="H3273" s="33">
        <v>3164</v>
      </c>
      <c r="I3273" s="35">
        <v>5.3999999999999999E-2</v>
      </c>
      <c r="J3273" s="33">
        <v>3827</v>
      </c>
      <c r="K3273" s="43">
        <f t="shared" si="214"/>
        <v>2552</v>
      </c>
      <c r="L3273" s="43"/>
      <c r="M3273" s="140"/>
      <c r="O3273" s="113"/>
    </row>
    <row r="3274" spans="1:15" x14ac:dyDescent="0.25">
      <c r="A3274" s="29" t="s">
        <v>5313</v>
      </c>
      <c r="B3274" s="28" t="s">
        <v>5314</v>
      </c>
      <c r="C3274" s="1">
        <v>4654</v>
      </c>
      <c r="D3274" s="48" t="s">
        <v>743</v>
      </c>
      <c r="E3274" s="43">
        <f t="shared" ref="E3274:E3337" si="216">IF(K3274&lt;=0,"",K3274*E$2)</f>
        <v>4344</v>
      </c>
      <c r="F3274" s="33">
        <f t="shared" si="215"/>
        <v>3103</v>
      </c>
      <c r="G3274" s="43"/>
      <c r="H3274" s="33">
        <v>3848</v>
      </c>
      <c r="I3274" s="35">
        <v>0.123</v>
      </c>
      <c r="J3274" s="33">
        <v>4655</v>
      </c>
      <c r="K3274" s="43">
        <f t="shared" si="214"/>
        <v>3103</v>
      </c>
      <c r="L3274" s="43"/>
      <c r="M3274" s="140"/>
      <c r="O3274" s="113"/>
    </row>
    <row r="3275" spans="1:15" x14ac:dyDescent="0.25">
      <c r="A3275" s="29" t="s">
        <v>5315</v>
      </c>
      <c r="B3275" s="28" t="s">
        <v>5316</v>
      </c>
      <c r="C3275" s="1">
        <v>3806</v>
      </c>
      <c r="D3275" s="48" t="s">
        <v>743</v>
      </c>
      <c r="E3275" s="43">
        <f t="shared" si="216"/>
        <v>3553</v>
      </c>
      <c r="F3275" s="33">
        <f t="shared" si="215"/>
        <v>2538</v>
      </c>
      <c r="G3275" s="43"/>
      <c r="H3275" s="33">
        <v>3147</v>
      </c>
      <c r="I3275" s="35">
        <v>6.3E-2</v>
      </c>
      <c r="J3275" s="33">
        <v>3807</v>
      </c>
      <c r="K3275" s="43">
        <f t="shared" si="214"/>
        <v>2538</v>
      </c>
      <c r="L3275" s="43"/>
      <c r="M3275" s="140"/>
      <c r="O3275" s="113"/>
    </row>
    <row r="3276" spans="1:15" x14ac:dyDescent="0.25">
      <c r="A3276" s="29" t="s">
        <v>5317</v>
      </c>
      <c r="B3276" s="28" t="s">
        <v>5318</v>
      </c>
      <c r="C3276" s="1">
        <v>5234</v>
      </c>
      <c r="D3276" s="48" t="s">
        <v>743</v>
      </c>
      <c r="E3276" s="43">
        <f t="shared" si="216"/>
        <v>4886</v>
      </c>
      <c r="F3276" s="33">
        <f t="shared" si="215"/>
        <v>3490</v>
      </c>
      <c r="G3276" s="43"/>
      <c r="H3276" s="33">
        <v>4327</v>
      </c>
      <c r="I3276" s="35">
        <v>0.155</v>
      </c>
      <c r="J3276" s="33">
        <v>5234</v>
      </c>
      <c r="K3276" s="43">
        <f t="shared" si="214"/>
        <v>3490</v>
      </c>
      <c r="L3276" s="43"/>
      <c r="M3276" s="140"/>
      <c r="O3276" s="113"/>
    </row>
    <row r="3277" spans="1:15" x14ac:dyDescent="0.25">
      <c r="A3277" s="29" t="s">
        <v>5319</v>
      </c>
      <c r="B3277" s="28" t="s">
        <v>5320</v>
      </c>
      <c r="C3277" s="1">
        <v>4327</v>
      </c>
      <c r="D3277" s="48" t="s">
        <v>743</v>
      </c>
      <c r="E3277" s="43">
        <f t="shared" si="216"/>
        <v>4039</v>
      </c>
      <c r="F3277" s="33">
        <f t="shared" si="215"/>
        <v>2885</v>
      </c>
      <c r="G3277" s="43"/>
      <c r="H3277" s="33">
        <v>3577</v>
      </c>
      <c r="I3277" s="35">
        <v>0.1</v>
      </c>
      <c r="J3277" s="33">
        <v>4327</v>
      </c>
      <c r="K3277" s="43">
        <f t="shared" si="214"/>
        <v>2885</v>
      </c>
      <c r="L3277" s="43"/>
      <c r="M3277" s="140"/>
      <c r="O3277" s="113"/>
    </row>
    <row r="3278" spans="1:15" x14ac:dyDescent="0.25">
      <c r="A3278" s="35"/>
      <c r="E3278" s="43" t="str">
        <f t="shared" si="216"/>
        <v/>
      </c>
      <c r="F3278" s="33" t="str">
        <f t="shared" si="215"/>
        <v/>
      </c>
      <c r="G3278" s="43"/>
      <c r="H3278" s="29"/>
      <c r="J3278" s="33" t="s">
        <v>159</v>
      </c>
      <c r="K3278" s="43"/>
      <c r="L3278" s="43"/>
      <c r="M3278" s="140"/>
      <c r="O3278" s="113"/>
    </row>
    <row r="3279" spans="1:15" x14ac:dyDescent="0.25">
      <c r="E3279" s="43" t="str">
        <f t="shared" si="216"/>
        <v/>
      </c>
      <c r="F3279" s="33" t="str">
        <f t="shared" si="215"/>
        <v/>
      </c>
      <c r="G3279" s="43"/>
      <c r="H3279" s="29"/>
      <c r="J3279" s="33" t="s">
        <v>159</v>
      </c>
      <c r="K3279" s="43"/>
      <c r="L3279" s="43"/>
      <c r="M3279" s="140"/>
      <c r="O3279" s="113"/>
    </row>
    <row r="3280" spans="1:15" x14ac:dyDescent="0.25">
      <c r="E3280" s="43" t="str">
        <f t="shared" si="216"/>
        <v/>
      </c>
      <c r="F3280" s="33" t="str">
        <f t="shared" si="215"/>
        <v/>
      </c>
      <c r="G3280" s="43"/>
      <c r="H3280" s="29"/>
      <c r="J3280" s="33" t="s">
        <v>159</v>
      </c>
      <c r="K3280" s="43"/>
      <c r="L3280" s="43"/>
      <c r="M3280" s="140"/>
      <c r="O3280" s="113"/>
    </row>
    <row r="3281" spans="1:15" ht="15.75" thickBot="1" x14ac:dyDescent="0.3">
      <c r="E3281" s="43" t="str">
        <f t="shared" si="216"/>
        <v/>
      </c>
      <c r="F3281" s="33" t="str">
        <f t="shared" si="215"/>
        <v/>
      </c>
      <c r="G3281" s="43"/>
      <c r="H3281" s="29"/>
      <c r="J3281" s="114" t="s">
        <v>159</v>
      </c>
      <c r="K3281" s="43"/>
      <c r="L3281" s="43"/>
      <c r="M3281" s="140"/>
      <c r="O3281" s="113"/>
    </row>
    <row r="3282" spans="1:15" x14ac:dyDescent="0.25">
      <c r="B3282" s="50"/>
      <c r="E3282" s="43" t="str">
        <f t="shared" si="216"/>
        <v/>
      </c>
      <c r="F3282" s="33" t="str">
        <f t="shared" si="215"/>
        <v/>
      </c>
      <c r="G3282" s="43"/>
      <c r="H3282" s="29"/>
      <c r="J3282" s="114" t="s">
        <v>159</v>
      </c>
      <c r="K3282" s="43"/>
      <c r="L3282" s="43"/>
      <c r="M3282" s="140"/>
      <c r="O3282" s="113"/>
    </row>
    <row r="3283" spans="1:15" x14ac:dyDescent="0.25">
      <c r="B3283" s="37" t="s">
        <v>5321</v>
      </c>
      <c r="E3283" s="43" t="str">
        <f t="shared" si="216"/>
        <v/>
      </c>
      <c r="F3283" s="33" t="str">
        <f t="shared" si="215"/>
        <v/>
      </c>
      <c r="G3283" s="43"/>
      <c r="H3283" s="29"/>
      <c r="J3283" s="114" t="s">
        <v>159</v>
      </c>
      <c r="K3283" s="43"/>
      <c r="L3283" s="43"/>
      <c r="M3283" s="140"/>
      <c r="O3283" s="113"/>
    </row>
    <row r="3284" spans="1:15" x14ac:dyDescent="0.25">
      <c r="B3284" s="37" t="s">
        <v>4959</v>
      </c>
      <c r="D3284" s="31"/>
      <c r="E3284" s="43" t="str">
        <f t="shared" si="216"/>
        <v/>
      </c>
      <c r="F3284" s="33" t="str">
        <f t="shared" si="215"/>
        <v/>
      </c>
      <c r="G3284" s="43"/>
      <c r="H3284" s="55" t="s">
        <v>241</v>
      </c>
      <c r="I3284" s="35" t="s">
        <v>242</v>
      </c>
      <c r="J3284" s="114" t="s">
        <v>159</v>
      </c>
      <c r="K3284" s="43"/>
      <c r="L3284" s="43"/>
      <c r="M3284" s="140"/>
      <c r="O3284" s="113"/>
    </row>
    <row r="3285" spans="1:15" ht="15.75" thickBot="1" x14ac:dyDescent="0.3">
      <c r="A3285" s="23" t="s">
        <v>73</v>
      </c>
      <c r="B3285" s="59"/>
      <c r="D3285" s="31" t="s">
        <v>243</v>
      </c>
      <c r="E3285" s="43" t="str">
        <f t="shared" si="216"/>
        <v/>
      </c>
      <c r="F3285" s="33" t="str">
        <f t="shared" si="215"/>
        <v/>
      </c>
      <c r="G3285" s="43"/>
      <c r="H3285" s="55" t="s">
        <v>244</v>
      </c>
      <c r="I3285" s="35" t="s">
        <v>245</v>
      </c>
      <c r="J3285" s="114" t="s">
        <v>159</v>
      </c>
      <c r="K3285" s="43"/>
      <c r="L3285" s="43"/>
      <c r="M3285" s="140"/>
      <c r="O3285" s="113"/>
    </row>
    <row r="3286" spans="1:15" x14ac:dyDescent="0.25">
      <c r="A3286" s="29" t="s">
        <v>5322</v>
      </c>
      <c r="B3286" s="28" t="s">
        <v>5323</v>
      </c>
      <c r="C3286" s="1">
        <v>223</v>
      </c>
      <c r="D3286" s="48" t="s">
        <v>743</v>
      </c>
      <c r="E3286" s="43">
        <f t="shared" si="216"/>
        <v>209</v>
      </c>
      <c r="F3286" s="33">
        <f t="shared" si="215"/>
        <v>149</v>
      </c>
      <c r="G3286" s="43"/>
      <c r="H3286" s="33">
        <v>185</v>
      </c>
      <c r="I3286" s="35">
        <v>0.01</v>
      </c>
      <c r="J3286" s="114">
        <v>224</v>
      </c>
      <c r="K3286" s="43">
        <f t="shared" ref="K3286:K3295" si="217">H3286/1.24</f>
        <v>149</v>
      </c>
      <c r="L3286" s="43"/>
      <c r="M3286" s="140"/>
      <c r="O3286" s="113"/>
    </row>
    <row r="3287" spans="1:15" x14ac:dyDescent="0.25">
      <c r="A3287" s="29" t="s">
        <v>5324</v>
      </c>
      <c r="B3287" s="28" t="s">
        <v>5325</v>
      </c>
      <c r="C3287" s="1">
        <v>229</v>
      </c>
      <c r="D3287" s="48" t="s">
        <v>743</v>
      </c>
      <c r="E3287" s="43">
        <f t="shared" si="216"/>
        <v>214</v>
      </c>
      <c r="F3287" s="33">
        <f t="shared" si="215"/>
        <v>153</v>
      </c>
      <c r="G3287" s="43"/>
      <c r="H3287" s="33">
        <v>190</v>
      </c>
      <c r="I3287" s="35">
        <v>1.2E-2</v>
      </c>
      <c r="J3287" s="114">
        <v>230</v>
      </c>
      <c r="K3287" s="43">
        <f t="shared" si="217"/>
        <v>153</v>
      </c>
      <c r="L3287" s="43"/>
      <c r="M3287" s="140"/>
      <c r="O3287" s="113"/>
    </row>
    <row r="3288" spans="1:15" x14ac:dyDescent="0.25">
      <c r="A3288" s="29" t="s">
        <v>5326</v>
      </c>
      <c r="B3288" s="28" t="s">
        <v>5327</v>
      </c>
      <c r="C3288" s="1">
        <v>4722</v>
      </c>
      <c r="D3288" s="48" t="s">
        <v>743</v>
      </c>
      <c r="E3288" s="43">
        <f t="shared" si="216"/>
        <v>4407</v>
      </c>
      <c r="F3288" s="33">
        <f t="shared" si="215"/>
        <v>3148</v>
      </c>
      <c r="G3288" s="43"/>
      <c r="H3288" s="33">
        <v>3904</v>
      </c>
      <c r="I3288" s="35">
        <v>1.2E-2</v>
      </c>
      <c r="J3288" s="114">
        <v>4723</v>
      </c>
      <c r="K3288" s="43">
        <f t="shared" si="217"/>
        <v>3148</v>
      </c>
      <c r="L3288" s="43"/>
      <c r="M3288" s="140"/>
      <c r="O3288" s="113"/>
    </row>
    <row r="3289" spans="1:15" x14ac:dyDescent="0.25">
      <c r="A3289" s="29" t="s">
        <v>5328</v>
      </c>
      <c r="B3289" s="28" t="s">
        <v>5329</v>
      </c>
      <c r="C3289" s="1">
        <v>255</v>
      </c>
      <c r="D3289" s="48" t="s">
        <v>743</v>
      </c>
      <c r="E3289" s="43">
        <f t="shared" si="216"/>
        <v>238</v>
      </c>
      <c r="F3289" s="33">
        <f t="shared" si="215"/>
        <v>170</v>
      </c>
      <c r="G3289" s="43"/>
      <c r="H3289" s="33">
        <v>211</v>
      </c>
      <c r="I3289" s="35">
        <v>0.01</v>
      </c>
      <c r="J3289" s="33">
        <v>255</v>
      </c>
      <c r="K3289" s="43">
        <f t="shared" si="217"/>
        <v>170</v>
      </c>
      <c r="L3289" s="43"/>
      <c r="M3289" s="140"/>
      <c r="O3289" s="113"/>
    </row>
    <row r="3290" spans="1:15" x14ac:dyDescent="0.25">
      <c r="A3290" s="29" t="s">
        <v>5330</v>
      </c>
      <c r="B3290" s="28" t="s">
        <v>5331</v>
      </c>
      <c r="C3290" s="1">
        <v>332</v>
      </c>
      <c r="D3290" s="48" t="s">
        <v>743</v>
      </c>
      <c r="E3290" s="43">
        <f t="shared" si="216"/>
        <v>311</v>
      </c>
      <c r="F3290" s="33">
        <f t="shared" si="215"/>
        <v>222</v>
      </c>
      <c r="G3290" s="43"/>
      <c r="H3290" s="33">
        <v>275</v>
      </c>
      <c r="I3290" s="35">
        <v>1.4999999999999999E-2</v>
      </c>
      <c r="J3290" s="33">
        <v>333</v>
      </c>
      <c r="K3290" s="43">
        <f t="shared" si="217"/>
        <v>222</v>
      </c>
      <c r="L3290" s="43"/>
      <c r="M3290" s="140"/>
      <c r="O3290" s="113"/>
    </row>
    <row r="3291" spans="1:15" x14ac:dyDescent="0.25">
      <c r="A3291" s="29" t="s">
        <v>5332</v>
      </c>
      <c r="B3291" s="28" t="s">
        <v>5333</v>
      </c>
      <c r="C3291" s="1">
        <v>381</v>
      </c>
      <c r="D3291" s="48" t="s">
        <v>743</v>
      </c>
      <c r="E3291" s="43">
        <f t="shared" si="216"/>
        <v>356</v>
      </c>
      <c r="F3291" s="33">
        <f t="shared" si="215"/>
        <v>254</v>
      </c>
      <c r="G3291" s="43"/>
      <c r="H3291" s="33">
        <v>315</v>
      </c>
      <c r="I3291" s="35">
        <v>1.6E-2</v>
      </c>
      <c r="J3291" s="33">
        <v>381</v>
      </c>
      <c r="K3291" s="43">
        <f t="shared" si="217"/>
        <v>254</v>
      </c>
      <c r="L3291" s="43"/>
      <c r="M3291" s="140"/>
      <c r="O3291" s="113"/>
    </row>
    <row r="3292" spans="1:15" x14ac:dyDescent="0.25">
      <c r="A3292" s="29" t="s">
        <v>5334</v>
      </c>
      <c r="B3292" s="28" t="s">
        <v>5335</v>
      </c>
      <c r="C3292" s="1">
        <v>502</v>
      </c>
      <c r="D3292" s="48" t="s">
        <v>743</v>
      </c>
      <c r="E3292" s="43">
        <f t="shared" si="216"/>
        <v>469</v>
      </c>
      <c r="F3292" s="33">
        <f t="shared" si="215"/>
        <v>335</v>
      </c>
      <c r="G3292" s="43"/>
      <c r="H3292" s="33">
        <v>415</v>
      </c>
      <c r="I3292" s="35">
        <v>3.2000000000000001E-2</v>
      </c>
      <c r="J3292" s="33">
        <v>502</v>
      </c>
      <c r="K3292" s="43">
        <f t="shared" si="217"/>
        <v>335</v>
      </c>
      <c r="L3292" s="43"/>
      <c r="M3292" s="140"/>
      <c r="O3292" s="113"/>
    </row>
    <row r="3293" spans="1:15" x14ac:dyDescent="0.25">
      <c r="A3293" s="29" t="s">
        <v>5336</v>
      </c>
      <c r="B3293" s="28" t="s">
        <v>5337</v>
      </c>
      <c r="C3293" s="1">
        <v>580</v>
      </c>
      <c r="D3293" s="48" t="s">
        <v>743</v>
      </c>
      <c r="E3293" s="43">
        <f t="shared" si="216"/>
        <v>542</v>
      </c>
      <c r="F3293" s="33">
        <f t="shared" si="215"/>
        <v>387</v>
      </c>
      <c r="G3293" s="43"/>
      <c r="H3293" s="33">
        <v>480</v>
      </c>
      <c r="I3293" s="35">
        <v>0</v>
      </c>
      <c r="J3293" s="33">
        <v>581</v>
      </c>
      <c r="K3293" s="43">
        <f t="shared" si="217"/>
        <v>387</v>
      </c>
      <c r="L3293" s="43"/>
      <c r="M3293" s="140"/>
      <c r="O3293" s="113"/>
    </row>
    <row r="3294" spans="1:15" x14ac:dyDescent="0.25">
      <c r="A3294" s="29" t="s">
        <v>5338</v>
      </c>
      <c r="B3294" s="28" t="s">
        <v>5339</v>
      </c>
      <c r="C3294" s="1">
        <v>12820</v>
      </c>
      <c r="D3294" s="48" t="s">
        <v>743</v>
      </c>
      <c r="E3294" s="43">
        <f t="shared" si="216"/>
        <v>11966</v>
      </c>
      <c r="F3294" s="33">
        <f t="shared" si="215"/>
        <v>8547</v>
      </c>
      <c r="G3294" s="43"/>
      <c r="H3294" s="33">
        <v>10598</v>
      </c>
      <c r="I3294" s="35">
        <v>0</v>
      </c>
      <c r="J3294" s="33">
        <v>12820</v>
      </c>
      <c r="K3294" s="43">
        <f t="shared" si="217"/>
        <v>8547</v>
      </c>
      <c r="L3294" s="43"/>
      <c r="M3294" s="140"/>
      <c r="O3294" s="113"/>
    </row>
    <row r="3295" spans="1:15" x14ac:dyDescent="0.25">
      <c r="A3295" s="29" t="s">
        <v>5340</v>
      </c>
      <c r="B3295" s="28" t="s">
        <v>5341</v>
      </c>
      <c r="C3295" s="1">
        <v>641</v>
      </c>
      <c r="D3295" s="48" t="s">
        <v>743</v>
      </c>
      <c r="E3295" s="43">
        <f t="shared" si="216"/>
        <v>598</v>
      </c>
      <c r="F3295" s="33">
        <f t="shared" si="215"/>
        <v>427</v>
      </c>
      <c r="G3295" s="43"/>
      <c r="H3295" s="33">
        <v>530</v>
      </c>
      <c r="I3295" s="35">
        <v>0</v>
      </c>
      <c r="J3295" s="33">
        <v>641</v>
      </c>
      <c r="K3295" s="43">
        <f t="shared" si="217"/>
        <v>427</v>
      </c>
      <c r="L3295" s="43"/>
      <c r="M3295" s="140"/>
      <c r="O3295" s="113"/>
    </row>
    <row r="3296" spans="1:15" ht="15.75" thickBot="1" x14ac:dyDescent="0.3">
      <c r="B3296" s="48"/>
      <c r="E3296" s="43" t="str">
        <f t="shared" si="216"/>
        <v/>
      </c>
      <c r="F3296" s="33" t="str">
        <f t="shared" si="215"/>
        <v/>
      </c>
      <c r="G3296" s="43"/>
      <c r="H3296" s="29"/>
      <c r="J3296" s="114" t="s">
        <v>159</v>
      </c>
      <c r="K3296" s="43"/>
      <c r="L3296" s="43"/>
      <c r="M3296" s="140"/>
      <c r="O3296" s="113"/>
    </row>
    <row r="3297" spans="1:15" x14ac:dyDescent="0.25">
      <c r="B3297" s="50"/>
      <c r="E3297" s="43" t="str">
        <f t="shared" si="216"/>
        <v/>
      </c>
      <c r="F3297" s="33" t="str">
        <f t="shared" si="215"/>
        <v/>
      </c>
      <c r="G3297" s="43"/>
      <c r="H3297" s="29"/>
      <c r="J3297" s="114" t="s">
        <v>159</v>
      </c>
      <c r="K3297" s="43"/>
      <c r="L3297" s="43"/>
      <c r="M3297" s="140"/>
      <c r="O3297" s="113"/>
    </row>
    <row r="3298" spans="1:15" x14ac:dyDescent="0.25">
      <c r="B3298" s="37" t="s">
        <v>5342</v>
      </c>
      <c r="E3298" s="43" t="str">
        <f t="shared" si="216"/>
        <v/>
      </c>
      <c r="F3298" s="33" t="str">
        <f t="shared" si="215"/>
        <v/>
      </c>
      <c r="G3298" s="43"/>
      <c r="H3298" s="29"/>
      <c r="J3298" s="114" t="s">
        <v>159</v>
      </c>
      <c r="K3298" s="43"/>
      <c r="L3298" s="43"/>
      <c r="M3298" s="140"/>
      <c r="O3298" s="113"/>
    </row>
    <row r="3299" spans="1:15" x14ac:dyDescent="0.25">
      <c r="B3299" s="37" t="s">
        <v>4959</v>
      </c>
      <c r="D3299" s="31"/>
      <c r="E3299" s="43" t="str">
        <f t="shared" si="216"/>
        <v/>
      </c>
      <c r="F3299" s="33" t="str">
        <f t="shared" si="215"/>
        <v/>
      </c>
      <c r="G3299" s="43"/>
      <c r="H3299" s="55" t="s">
        <v>241</v>
      </c>
      <c r="I3299" s="35" t="s">
        <v>242</v>
      </c>
      <c r="J3299" s="114" t="s">
        <v>159</v>
      </c>
      <c r="K3299" s="43"/>
      <c r="L3299" s="43"/>
      <c r="M3299" s="140"/>
      <c r="O3299" s="113"/>
    </row>
    <row r="3300" spans="1:15" ht="15.75" thickBot="1" x14ac:dyDescent="0.3">
      <c r="A3300" s="23" t="s">
        <v>73</v>
      </c>
      <c r="B3300" s="59"/>
      <c r="D3300" s="31" t="s">
        <v>243</v>
      </c>
      <c r="E3300" s="43" t="str">
        <f t="shared" si="216"/>
        <v/>
      </c>
      <c r="F3300" s="33" t="str">
        <f t="shared" si="215"/>
        <v/>
      </c>
      <c r="G3300" s="43"/>
      <c r="H3300" s="55" t="s">
        <v>244</v>
      </c>
      <c r="I3300" s="35" t="s">
        <v>245</v>
      </c>
      <c r="J3300" s="114" t="s">
        <v>159</v>
      </c>
      <c r="K3300" s="43"/>
      <c r="L3300" s="43"/>
      <c r="M3300" s="140"/>
      <c r="O3300" s="113"/>
    </row>
    <row r="3301" spans="1:15" x14ac:dyDescent="0.25">
      <c r="A3301" s="29" t="s">
        <v>5343</v>
      </c>
      <c r="B3301" s="28" t="s">
        <v>5344</v>
      </c>
      <c r="C3301" s="1">
        <v>459</v>
      </c>
      <c r="D3301" s="48" t="s">
        <v>743</v>
      </c>
      <c r="E3301" s="43">
        <f t="shared" si="216"/>
        <v>428</v>
      </c>
      <c r="F3301" s="33">
        <f t="shared" si="215"/>
        <v>306</v>
      </c>
      <c r="G3301" s="43"/>
      <c r="H3301" s="33">
        <v>380</v>
      </c>
      <c r="I3301" s="35">
        <v>0.05</v>
      </c>
      <c r="J3301" s="33">
        <v>460</v>
      </c>
      <c r="K3301" s="43">
        <f t="shared" ref="K3301:K3320" si="218">H3301/1.24</f>
        <v>306</v>
      </c>
      <c r="L3301" s="43"/>
      <c r="M3301" s="140"/>
      <c r="O3301" s="113"/>
    </row>
    <row r="3302" spans="1:15" x14ac:dyDescent="0.25">
      <c r="A3302" s="29" t="s">
        <v>5345</v>
      </c>
      <c r="B3302" s="28" t="s">
        <v>5346</v>
      </c>
      <c r="C3302" s="1">
        <v>574</v>
      </c>
      <c r="D3302" s="48" t="s">
        <v>743</v>
      </c>
      <c r="E3302" s="43">
        <f t="shared" si="216"/>
        <v>536</v>
      </c>
      <c r="F3302" s="33">
        <f t="shared" si="215"/>
        <v>383</v>
      </c>
      <c r="G3302" s="43"/>
      <c r="H3302" s="33">
        <v>475</v>
      </c>
      <c r="I3302" s="35">
        <v>1.181</v>
      </c>
      <c r="J3302" s="33">
        <v>575</v>
      </c>
      <c r="K3302" s="43">
        <f t="shared" si="218"/>
        <v>383</v>
      </c>
      <c r="L3302" s="43"/>
      <c r="M3302" s="140"/>
      <c r="O3302" s="113"/>
    </row>
    <row r="3303" spans="1:15" x14ac:dyDescent="0.25">
      <c r="A3303" s="29" t="s">
        <v>5347</v>
      </c>
      <c r="B3303" s="28" t="s">
        <v>5348</v>
      </c>
      <c r="C3303" s="1">
        <v>2395</v>
      </c>
      <c r="D3303" s="48" t="s">
        <v>743</v>
      </c>
      <c r="E3303" s="43">
        <f t="shared" si="216"/>
        <v>2236</v>
      </c>
      <c r="F3303" s="33">
        <f t="shared" si="215"/>
        <v>1597</v>
      </c>
      <c r="G3303" s="43"/>
      <c r="H3303" s="33">
        <v>1980</v>
      </c>
      <c r="I3303" s="35">
        <v>1.181</v>
      </c>
      <c r="J3303" s="33">
        <v>2395</v>
      </c>
      <c r="K3303" s="43">
        <f t="shared" si="218"/>
        <v>1597</v>
      </c>
      <c r="L3303" s="43"/>
      <c r="M3303" s="140"/>
      <c r="O3303" s="113"/>
    </row>
    <row r="3304" spans="1:15" x14ac:dyDescent="0.25">
      <c r="A3304" s="29" t="s">
        <v>5349</v>
      </c>
      <c r="B3304" s="28" t="s">
        <v>5350</v>
      </c>
      <c r="C3304" s="1">
        <v>644</v>
      </c>
      <c r="D3304" s="48" t="s">
        <v>743</v>
      </c>
      <c r="E3304" s="43">
        <f t="shared" si="216"/>
        <v>602</v>
      </c>
      <c r="F3304" s="33">
        <f t="shared" si="215"/>
        <v>430</v>
      </c>
      <c r="G3304" s="43"/>
      <c r="H3304" s="33">
        <v>533</v>
      </c>
      <c r="I3304" s="35">
        <v>0.15</v>
      </c>
      <c r="J3304" s="33">
        <v>645</v>
      </c>
      <c r="K3304" s="43">
        <f t="shared" si="218"/>
        <v>430</v>
      </c>
      <c r="L3304" s="43"/>
      <c r="M3304" s="140"/>
      <c r="O3304" s="113"/>
    </row>
    <row r="3305" spans="1:15" x14ac:dyDescent="0.25">
      <c r="A3305" s="29" t="s">
        <v>5351</v>
      </c>
      <c r="B3305" s="28" t="s">
        <v>5352</v>
      </c>
      <c r="C3305" s="1">
        <v>949</v>
      </c>
      <c r="D3305" s="48" t="s">
        <v>743</v>
      </c>
      <c r="E3305" s="43">
        <f t="shared" si="216"/>
        <v>886</v>
      </c>
      <c r="F3305" s="33">
        <f t="shared" si="215"/>
        <v>633</v>
      </c>
      <c r="G3305" s="43"/>
      <c r="H3305" s="33">
        <v>785</v>
      </c>
      <c r="I3305" s="35">
        <v>0.18</v>
      </c>
      <c r="J3305" s="33">
        <v>950</v>
      </c>
      <c r="K3305" s="43">
        <f t="shared" si="218"/>
        <v>633</v>
      </c>
      <c r="L3305" s="43"/>
      <c r="M3305" s="140"/>
      <c r="O3305" s="113"/>
    </row>
    <row r="3306" spans="1:15" x14ac:dyDescent="0.25">
      <c r="A3306" s="29" t="s">
        <v>5353</v>
      </c>
      <c r="B3306" s="28" t="s">
        <v>5354</v>
      </c>
      <c r="C3306" s="1">
        <v>779</v>
      </c>
      <c r="D3306" s="48" t="s">
        <v>743</v>
      </c>
      <c r="E3306" s="43">
        <f t="shared" si="216"/>
        <v>727</v>
      </c>
      <c r="F3306" s="33">
        <f t="shared" si="215"/>
        <v>519</v>
      </c>
      <c r="G3306" s="43"/>
      <c r="H3306" s="33">
        <v>644</v>
      </c>
      <c r="I3306" s="35">
        <v>0.2</v>
      </c>
      <c r="J3306" s="33">
        <v>779</v>
      </c>
      <c r="K3306" s="43">
        <f t="shared" si="218"/>
        <v>519</v>
      </c>
      <c r="L3306" s="43"/>
      <c r="M3306" s="140"/>
      <c r="O3306" s="113"/>
    </row>
    <row r="3307" spans="1:15" x14ac:dyDescent="0.25">
      <c r="A3307" s="29" t="s">
        <v>5355</v>
      </c>
      <c r="B3307" s="28" t="s">
        <v>5356</v>
      </c>
      <c r="C3307" s="1">
        <v>1079</v>
      </c>
      <c r="D3307" s="48" t="s">
        <v>743</v>
      </c>
      <c r="E3307" s="43">
        <f t="shared" si="216"/>
        <v>1007</v>
      </c>
      <c r="F3307" s="33">
        <f t="shared" si="215"/>
        <v>719</v>
      </c>
      <c r="G3307" s="43"/>
      <c r="H3307" s="33">
        <v>892</v>
      </c>
      <c r="I3307" s="35">
        <v>0.28000000000000003</v>
      </c>
      <c r="J3307" s="33">
        <v>1079</v>
      </c>
      <c r="K3307" s="43">
        <f t="shared" si="218"/>
        <v>719</v>
      </c>
      <c r="L3307" s="43"/>
      <c r="M3307" s="140"/>
      <c r="O3307" s="113"/>
    </row>
    <row r="3308" spans="1:15" x14ac:dyDescent="0.25">
      <c r="A3308" s="29" t="s">
        <v>5357</v>
      </c>
      <c r="B3308" s="28" t="s">
        <v>5358</v>
      </c>
      <c r="C3308" s="1">
        <v>1559</v>
      </c>
      <c r="D3308" s="48" t="s">
        <v>743</v>
      </c>
      <c r="E3308" s="43">
        <f t="shared" si="216"/>
        <v>1456</v>
      </c>
      <c r="F3308" s="33">
        <f t="shared" si="215"/>
        <v>1040</v>
      </c>
      <c r="G3308" s="43"/>
      <c r="H3308" s="33">
        <v>1289</v>
      </c>
      <c r="I3308" s="35">
        <v>0.32</v>
      </c>
      <c r="J3308" s="33">
        <v>1559</v>
      </c>
      <c r="K3308" s="43">
        <f t="shared" si="218"/>
        <v>1040</v>
      </c>
      <c r="L3308" s="43"/>
      <c r="M3308" s="140"/>
      <c r="O3308" s="113"/>
    </row>
    <row r="3309" spans="1:15" x14ac:dyDescent="0.25">
      <c r="A3309" s="29" t="s">
        <v>5359</v>
      </c>
      <c r="B3309" s="28" t="s">
        <v>5360</v>
      </c>
      <c r="C3309" s="1">
        <v>1028</v>
      </c>
      <c r="D3309" s="48" t="s">
        <v>743</v>
      </c>
      <c r="E3309" s="43">
        <f t="shared" si="216"/>
        <v>959</v>
      </c>
      <c r="F3309" s="33">
        <f t="shared" si="215"/>
        <v>685</v>
      </c>
      <c r="G3309" s="43"/>
      <c r="H3309" s="33">
        <v>850</v>
      </c>
      <c r="I3309" s="35">
        <v>0.35</v>
      </c>
      <c r="J3309" s="33">
        <v>1028</v>
      </c>
      <c r="K3309" s="43">
        <f t="shared" si="218"/>
        <v>685</v>
      </c>
      <c r="L3309" s="43"/>
      <c r="M3309" s="140"/>
      <c r="O3309" s="113"/>
    </row>
    <row r="3310" spans="1:15" x14ac:dyDescent="0.25">
      <c r="A3310" s="29" t="s">
        <v>5361</v>
      </c>
      <c r="B3310" s="28" t="s">
        <v>5362</v>
      </c>
      <c r="C3310" s="1">
        <v>1793</v>
      </c>
      <c r="D3310" s="48" t="s">
        <v>743</v>
      </c>
      <c r="E3310" s="43">
        <f t="shared" si="216"/>
        <v>1674</v>
      </c>
      <c r="F3310" s="33">
        <f t="shared" si="215"/>
        <v>1196</v>
      </c>
      <c r="G3310" s="43"/>
      <c r="H3310" s="33">
        <v>1483</v>
      </c>
      <c r="I3310" s="35">
        <v>0.33</v>
      </c>
      <c r="J3310" s="33">
        <v>1794</v>
      </c>
      <c r="K3310" s="43">
        <f t="shared" si="218"/>
        <v>1196</v>
      </c>
      <c r="L3310" s="43"/>
      <c r="M3310" s="140"/>
      <c r="O3310" s="113"/>
    </row>
    <row r="3311" spans="1:15" x14ac:dyDescent="0.25">
      <c r="A3311" s="29" t="s">
        <v>5363</v>
      </c>
      <c r="B3311" s="28" t="s">
        <v>5364</v>
      </c>
      <c r="C3311" s="1">
        <v>1363</v>
      </c>
      <c r="D3311" s="48" t="s">
        <v>743</v>
      </c>
      <c r="E3311" s="43">
        <f t="shared" si="216"/>
        <v>1273</v>
      </c>
      <c r="F3311" s="33">
        <f t="shared" si="215"/>
        <v>909</v>
      </c>
      <c r="G3311" s="43"/>
      <c r="H3311" s="33">
        <v>1127</v>
      </c>
      <c r="I3311" s="35">
        <v>0.35</v>
      </c>
      <c r="J3311" s="33">
        <v>1363</v>
      </c>
      <c r="K3311" s="43">
        <f t="shared" si="218"/>
        <v>909</v>
      </c>
      <c r="L3311" s="43"/>
      <c r="M3311" s="140"/>
      <c r="O3311" s="113"/>
    </row>
    <row r="3312" spans="1:15" x14ac:dyDescent="0.25">
      <c r="A3312" s="29" t="s">
        <v>5365</v>
      </c>
      <c r="B3312" s="28" t="s">
        <v>5366</v>
      </c>
      <c r="C3312" s="1">
        <v>2138</v>
      </c>
      <c r="D3312" s="48" t="s">
        <v>743</v>
      </c>
      <c r="E3312" s="43">
        <f t="shared" si="216"/>
        <v>1996</v>
      </c>
      <c r="F3312" s="33">
        <f t="shared" si="215"/>
        <v>1426</v>
      </c>
      <c r="G3312" s="43"/>
      <c r="H3312" s="33">
        <v>1768</v>
      </c>
      <c r="I3312" s="35">
        <v>0.44</v>
      </c>
      <c r="J3312" s="33">
        <v>2139</v>
      </c>
      <c r="K3312" s="43">
        <f t="shared" si="218"/>
        <v>1426</v>
      </c>
      <c r="L3312" s="43"/>
      <c r="M3312" s="140"/>
      <c r="O3312" s="113"/>
    </row>
    <row r="3313" spans="1:15" x14ac:dyDescent="0.25">
      <c r="A3313" s="29" t="s">
        <v>5367</v>
      </c>
      <c r="B3313" s="28" t="s">
        <v>5368</v>
      </c>
      <c r="C3313" s="1">
        <v>2201</v>
      </c>
      <c r="D3313" s="48" t="s">
        <v>743</v>
      </c>
      <c r="E3313" s="43">
        <f t="shared" si="216"/>
        <v>2055</v>
      </c>
      <c r="F3313" s="33">
        <f t="shared" si="215"/>
        <v>1468</v>
      </c>
      <c r="G3313" s="43"/>
      <c r="H3313" s="33">
        <v>1820</v>
      </c>
      <c r="I3313" s="35">
        <v>0.65</v>
      </c>
      <c r="J3313" s="33">
        <v>2202</v>
      </c>
      <c r="K3313" s="43">
        <f t="shared" si="218"/>
        <v>1468</v>
      </c>
      <c r="L3313" s="43"/>
      <c r="M3313" s="140"/>
      <c r="O3313" s="113"/>
    </row>
    <row r="3314" spans="1:15" x14ac:dyDescent="0.25">
      <c r="A3314" s="29" t="s">
        <v>5369</v>
      </c>
      <c r="B3314" s="28" t="s">
        <v>5370</v>
      </c>
      <c r="C3314" s="1">
        <v>2581</v>
      </c>
      <c r="D3314" s="48" t="s">
        <v>743</v>
      </c>
      <c r="E3314" s="43">
        <f t="shared" si="216"/>
        <v>2409</v>
      </c>
      <c r="F3314" s="33">
        <f t="shared" si="215"/>
        <v>1721</v>
      </c>
      <c r="G3314" s="43"/>
      <c r="H3314" s="33">
        <v>2134</v>
      </c>
      <c r="I3314" s="35">
        <v>0.51</v>
      </c>
      <c r="J3314" s="33">
        <v>2581</v>
      </c>
      <c r="K3314" s="43">
        <f t="shared" si="218"/>
        <v>1721</v>
      </c>
      <c r="L3314" s="43"/>
      <c r="M3314" s="140"/>
      <c r="O3314" s="113"/>
    </row>
    <row r="3315" spans="1:15" x14ac:dyDescent="0.25">
      <c r="A3315" s="29" t="s">
        <v>5371</v>
      </c>
      <c r="B3315" s="28" t="s">
        <v>5372</v>
      </c>
      <c r="C3315" s="1">
        <v>2576</v>
      </c>
      <c r="D3315" s="48" t="s">
        <v>743</v>
      </c>
      <c r="E3315" s="43">
        <f t="shared" si="216"/>
        <v>2405</v>
      </c>
      <c r="F3315" s="33">
        <f t="shared" si="215"/>
        <v>1718</v>
      </c>
      <c r="G3315" s="43"/>
      <c r="H3315" s="33">
        <v>2130</v>
      </c>
      <c r="I3315" s="35">
        <v>0.56999999999999995</v>
      </c>
      <c r="J3315" s="33">
        <v>2577</v>
      </c>
      <c r="K3315" s="43">
        <f t="shared" si="218"/>
        <v>1718</v>
      </c>
      <c r="L3315" s="43"/>
      <c r="M3315" s="140"/>
      <c r="O3315" s="113"/>
    </row>
    <row r="3316" spans="1:15" x14ac:dyDescent="0.25">
      <c r="A3316" s="29" t="s">
        <v>5373</v>
      </c>
      <c r="B3316" s="28" t="s">
        <v>5374</v>
      </c>
      <c r="C3316" s="1">
        <v>3641</v>
      </c>
      <c r="D3316" s="48" t="s">
        <v>743</v>
      </c>
      <c r="E3316" s="43">
        <f t="shared" si="216"/>
        <v>3398</v>
      </c>
      <c r="F3316" s="33">
        <f t="shared" si="215"/>
        <v>2427</v>
      </c>
      <c r="G3316" s="43"/>
      <c r="H3316" s="33">
        <v>3010</v>
      </c>
      <c r="I3316" s="35">
        <v>0.56000000000000005</v>
      </c>
      <c r="J3316" s="33">
        <v>3641</v>
      </c>
      <c r="K3316" s="43">
        <f t="shared" si="218"/>
        <v>2427</v>
      </c>
      <c r="L3316" s="43"/>
      <c r="M3316" s="140"/>
      <c r="O3316" s="113"/>
    </row>
    <row r="3317" spans="1:15" x14ac:dyDescent="0.25">
      <c r="A3317" s="29" t="s">
        <v>5375</v>
      </c>
      <c r="B3317" s="28" t="s">
        <v>5376</v>
      </c>
      <c r="C3317" s="1">
        <v>5794</v>
      </c>
      <c r="D3317" s="48" t="s">
        <v>743</v>
      </c>
      <c r="E3317" s="43">
        <f t="shared" si="216"/>
        <v>5408</v>
      </c>
      <c r="F3317" s="33">
        <f t="shared" si="215"/>
        <v>3863</v>
      </c>
      <c r="G3317" s="43"/>
      <c r="H3317" s="33">
        <v>4790</v>
      </c>
      <c r="I3317" s="35">
        <v>1.2</v>
      </c>
      <c r="J3317" s="33">
        <v>5794</v>
      </c>
      <c r="K3317" s="43">
        <f t="shared" si="218"/>
        <v>3863</v>
      </c>
      <c r="L3317" s="43"/>
      <c r="M3317" s="140"/>
      <c r="O3317" s="113"/>
    </row>
    <row r="3318" spans="1:15" x14ac:dyDescent="0.25">
      <c r="A3318" s="29" t="s">
        <v>5377</v>
      </c>
      <c r="B3318" s="28" t="s">
        <v>5378</v>
      </c>
      <c r="C3318" s="1">
        <v>7491</v>
      </c>
      <c r="D3318" s="48" t="s">
        <v>743</v>
      </c>
      <c r="E3318" s="43">
        <f t="shared" si="216"/>
        <v>6992</v>
      </c>
      <c r="F3318" s="33">
        <f t="shared" si="215"/>
        <v>4994</v>
      </c>
      <c r="G3318" s="43"/>
      <c r="H3318" s="33">
        <v>6193</v>
      </c>
      <c r="I3318" s="35">
        <v>1.0660000000000001</v>
      </c>
      <c r="J3318" s="33">
        <v>7492</v>
      </c>
      <c r="K3318" s="43">
        <f t="shared" si="218"/>
        <v>4994</v>
      </c>
      <c r="L3318" s="43"/>
      <c r="M3318" s="140"/>
      <c r="O3318" s="113"/>
    </row>
    <row r="3319" spans="1:15" x14ac:dyDescent="0.25">
      <c r="A3319" s="29" t="s">
        <v>5379</v>
      </c>
      <c r="B3319" s="28" t="s">
        <v>5380</v>
      </c>
      <c r="C3319" s="1">
        <v>14442</v>
      </c>
      <c r="D3319" s="48" t="s">
        <v>743</v>
      </c>
      <c r="E3319" s="43">
        <f t="shared" si="216"/>
        <v>13479</v>
      </c>
      <c r="F3319" s="33">
        <f t="shared" si="215"/>
        <v>9628</v>
      </c>
      <c r="G3319" s="43"/>
      <c r="H3319" s="33">
        <v>11939</v>
      </c>
      <c r="I3319" s="35">
        <v>0.85</v>
      </c>
      <c r="J3319" s="33">
        <v>14442</v>
      </c>
      <c r="K3319" s="43">
        <f t="shared" si="218"/>
        <v>9628</v>
      </c>
      <c r="L3319" s="43"/>
      <c r="M3319" s="140"/>
      <c r="O3319" s="113"/>
    </row>
    <row r="3320" spans="1:15" x14ac:dyDescent="0.25">
      <c r="A3320" s="29" t="s">
        <v>5381</v>
      </c>
      <c r="B3320" s="28" t="s">
        <v>5382</v>
      </c>
      <c r="C3320" s="1">
        <v>7981</v>
      </c>
      <c r="D3320" s="48" t="s">
        <v>743</v>
      </c>
      <c r="E3320" s="43">
        <f t="shared" si="216"/>
        <v>7449</v>
      </c>
      <c r="F3320" s="33">
        <f t="shared" si="215"/>
        <v>5321</v>
      </c>
      <c r="G3320" s="43"/>
      <c r="H3320" s="33">
        <v>6598</v>
      </c>
      <c r="I3320" s="35">
        <v>1.28</v>
      </c>
      <c r="J3320" s="33">
        <v>7981</v>
      </c>
      <c r="K3320" s="43">
        <f t="shared" si="218"/>
        <v>5321</v>
      </c>
      <c r="L3320" s="43"/>
      <c r="M3320" s="140"/>
      <c r="O3320" s="113"/>
    </row>
    <row r="3321" spans="1:15" ht="15.75" thickBot="1" x14ac:dyDescent="0.3">
      <c r="B3321" s="48"/>
      <c r="E3321" s="43" t="str">
        <f t="shared" si="216"/>
        <v/>
      </c>
      <c r="F3321" s="33" t="str">
        <f t="shared" si="215"/>
        <v/>
      </c>
      <c r="G3321" s="43"/>
      <c r="H3321" s="29"/>
      <c r="J3321" s="114" t="s">
        <v>159</v>
      </c>
      <c r="K3321" s="43"/>
      <c r="L3321" s="43"/>
      <c r="M3321" s="140"/>
      <c r="O3321" s="113"/>
    </row>
    <row r="3322" spans="1:15" x14ac:dyDescent="0.25">
      <c r="B3322" s="50"/>
      <c r="E3322" s="43" t="str">
        <f t="shared" si="216"/>
        <v/>
      </c>
      <c r="F3322" s="33" t="str">
        <f t="shared" si="215"/>
        <v/>
      </c>
      <c r="G3322" s="43"/>
      <c r="H3322" s="29"/>
      <c r="J3322" s="114" t="s">
        <v>159</v>
      </c>
      <c r="K3322" s="43"/>
      <c r="L3322" s="43"/>
      <c r="M3322" s="140"/>
      <c r="O3322" s="113"/>
    </row>
    <row r="3323" spans="1:15" x14ac:dyDescent="0.25">
      <c r="B3323" s="37" t="s">
        <v>5383</v>
      </c>
      <c r="E3323" s="43" t="str">
        <f t="shared" si="216"/>
        <v/>
      </c>
      <c r="F3323" s="33" t="str">
        <f t="shared" si="215"/>
        <v/>
      </c>
      <c r="G3323" s="43"/>
      <c r="H3323" s="29"/>
      <c r="J3323" s="114" t="s">
        <v>159</v>
      </c>
      <c r="K3323" s="43"/>
      <c r="L3323" s="43"/>
      <c r="M3323" s="140"/>
      <c r="O3323" s="113"/>
    </row>
    <row r="3324" spans="1:15" x14ac:dyDescent="0.25">
      <c r="B3324" s="37" t="s">
        <v>5384</v>
      </c>
      <c r="D3324" s="31"/>
      <c r="E3324" s="43" t="str">
        <f t="shared" si="216"/>
        <v/>
      </c>
      <c r="F3324" s="33" t="str">
        <f t="shared" si="215"/>
        <v/>
      </c>
      <c r="G3324" s="43"/>
      <c r="H3324" s="55" t="s">
        <v>241</v>
      </c>
      <c r="I3324" s="35" t="s">
        <v>242</v>
      </c>
      <c r="J3324" s="114" t="s">
        <v>159</v>
      </c>
      <c r="K3324" s="43"/>
      <c r="L3324" s="43"/>
      <c r="M3324" s="140"/>
      <c r="O3324" s="113"/>
    </row>
    <row r="3325" spans="1:15" ht="15.75" thickBot="1" x14ac:dyDescent="0.3">
      <c r="A3325" s="23" t="s">
        <v>73</v>
      </c>
      <c r="B3325" s="59"/>
      <c r="D3325" s="31" t="s">
        <v>243</v>
      </c>
      <c r="E3325" s="43" t="str">
        <f t="shared" si="216"/>
        <v/>
      </c>
      <c r="F3325" s="33" t="str">
        <f t="shared" si="215"/>
        <v/>
      </c>
      <c r="G3325" s="43"/>
      <c r="H3325" s="55" t="s">
        <v>244</v>
      </c>
      <c r="I3325" s="35" t="s">
        <v>245</v>
      </c>
      <c r="J3325" s="114" t="s">
        <v>159</v>
      </c>
      <c r="K3325" s="43"/>
      <c r="L3325" s="43"/>
      <c r="M3325" s="140"/>
      <c r="O3325" s="113"/>
    </row>
    <row r="3326" spans="1:15" x14ac:dyDescent="0.25">
      <c r="A3326" s="29" t="s">
        <v>5385</v>
      </c>
      <c r="B3326" s="28" t="s">
        <v>5386</v>
      </c>
      <c r="C3326" s="1">
        <v>1600</v>
      </c>
      <c r="D3326" s="48" t="s">
        <v>743</v>
      </c>
      <c r="E3326" s="43">
        <f t="shared" si="216"/>
        <v>1494</v>
      </c>
      <c r="F3326" s="33">
        <f t="shared" si="215"/>
        <v>1067</v>
      </c>
      <c r="G3326" s="43"/>
      <c r="H3326" s="33">
        <v>1323</v>
      </c>
      <c r="I3326" s="35">
        <v>0.08</v>
      </c>
      <c r="J3326" s="114">
        <v>1600</v>
      </c>
      <c r="K3326" s="43">
        <f t="shared" ref="K3326:K3349" si="219">H3326/1.24</f>
        <v>1067</v>
      </c>
      <c r="L3326" s="43"/>
      <c r="M3326" s="140"/>
      <c r="O3326" s="113"/>
    </row>
    <row r="3327" spans="1:15" x14ac:dyDescent="0.25">
      <c r="A3327" s="29" t="s">
        <v>5387</v>
      </c>
      <c r="B3327" s="28" t="s">
        <v>5388</v>
      </c>
      <c r="C3327" s="1">
        <v>2014</v>
      </c>
      <c r="D3327" s="48" t="s">
        <v>743</v>
      </c>
      <c r="E3327" s="43">
        <f t="shared" si="216"/>
        <v>1880</v>
      </c>
      <c r="F3327" s="33">
        <f t="shared" si="215"/>
        <v>1343</v>
      </c>
      <c r="G3327" s="43"/>
      <c r="H3327" s="33">
        <v>1665</v>
      </c>
      <c r="I3327" s="35">
        <v>0.13</v>
      </c>
      <c r="J3327" s="114">
        <v>2014</v>
      </c>
      <c r="K3327" s="43">
        <f t="shared" si="219"/>
        <v>1343</v>
      </c>
      <c r="L3327" s="43"/>
      <c r="M3327" s="140"/>
      <c r="O3327" s="113"/>
    </row>
    <row r="3328" spans="1:15" x14ac:dyDescent="0.25">
      <c r="A3328" s="29" t="s">
        <v>5389</v>
      </c>
      <c r="B3328" s="28" t="s">
        <v>5390</v>
      </c>
      <c r="C3328" s="1">
        <v>1606</v>
      </c>
      <c r="D3328" s="48" t="s">
        <v>743</v>
      </c>
      <c r="E3328" s="43">
        <f t="shared" si="216"/>
        <v>1499</v>
      </c>
      <c r="F3328" s="33">
        <f t="shared" si="215"/>
        <v>1071</v>
      </c>
      <c r="G3328" s="43"/>
      <c r="H3328" s="33">
        <v>1328</v>
      </c>
      <c r="I3328" s="35">
        <v>0.24</v>
      </c>
      <c r="J3328" s="114">
        <v>1606</v>
      </c>
      <c r="K3328" s="43">
        <f t="shared" si="219"/>
        <v>1071</v>
      </c>
      <c r="L3328" s="43"/>
      <c r="M3328" s="140"/>
      <c r="O3328" s="113"/>
    </row>
    <row r="3329" spans="1:15" x14ac:dyDescent="0.25">
      <c r="A3329" s="29" t="s">
        <v>5391</v>
      </c>
      <c r="B3329" s="28" t="s">
        <v>5392</v>
      </c>
      <c r="C3329" s="1">
        <v>1974</v>
      </c>
      <c r="D3329" s="48" t="s">
        <v>743</v>
      </c>
      <c r="E3329" s="43">
        <f t="shared" si="216"/>
        <v>1842</v>
      </c>
      <c r="F3329" s="33">
        <f t="shared" si="215"/>
        <v>1316</v>
      </c>
      <c r="G3329" s="43"/>
      <c r="H3329" s="33">
        <v>1632</v>
      </c>
      <c r="I3329" s="35">
        <v>0.24</v>
      </c>
      <c r="J3329" s="114">
        <v>1974</v>
      </c>
      <c r="K3329" s="43">
        <f t="shared" si="219"/>
        <v>1316</v>
      </c>
      <c r="L3329" s="43"/>
      <c r="M3329" s="140"/>
      <c r="O3329" s="113"/>
    </row>
    <row r="3330" spans="1:15" x14ac:dyDescent="0.25">
      <c r="A3330" s="29" t="s">
        <v>5393</v>
      </c>
      <c r="B3330" s="28" t="s">
        <v>5394</v>
      </c>
      <c r="C3330" s="1">
        <v>4195</v>
      </c>
      <c r="D3330" s="48" t="s">
        <v>743</v>
      </c>
      <c r="E3330" s="43">
        <f t="shared" si="216"/>
        <v>3916</v>
      </c>
      <c r="F3330" s="33">
        <f t="shared" si="215"/>
        <v>2797</v>
      </c>
      <c r="G3330" s="43"/>
      <c r="H3330" s="33">
        <v>3468</v>
      </c>
      <c r="I3330" s="35">
        <v>0.37</v>
      </c>
      <c r="J3330" s="114">
        <v>4195</v>
      </c>
      <c r="K3330" s="43">
        <f t="shared" si="219"/>
        <v>2797</v>
      </c>
      <c r="L3330" s="43"/>
      <c r="M3330" s="140"/>
      <c r="O3330" s="113"/>
    </row>
    <row r="3331" spans="1:15" x14ac:dyDescent="0.25">
      <c r="A3331" s="29" t="s">
        <v>5395</v>
      </c>
      <c r="B3331" s="28" t="s">
        <v>5396</v>
      </c>
      <c r="C3331" s="1">
        <v>2628</v>
      </c>
      <c r="D3331" s="48" t="s">
        <v>743</v>
      </c>
      <c r="E3331" s="43">
        <f t="shared" si="216"/>
        <v>2453</v>
      </c>
      <c r="F3331" s="33">
        <f t="shared" si="215"/>
        <v>1752</v>
      </c>
      <c r="G3331" s="43"/>
      <c r="H3331" s="33">
        <v>2173</v>
      </c>
      <c r="I3331" s="35">
        <v>0.37</v>
      </c>
      <c r="J3331" s="114">
        <v>2629</v>
      </c>
      <c r="K3331" s="43">
        <f t="shared" si="219"/>
        <v>1752</v>
      </c>
      <c r="L3331" s="43"/>
      <c r="M3331" s="140"/>
      <c r="O3331" s="113"/>
    </row>
    <row r="3332" spans="1:15" x14ac:dyDescent="0.25">
      <c r="A3332" s="29" t="s">
        <v>5397</v>
      </c>
      <c r="B3332" s="28" t="s">
        <v>5398</v>
      </c>
      <c r="C3332" s="1">
        <v>3397</v>
      </c>
      <c r="D3332" s="48" t="s">
        <v>743</v>
      </c>
      <c r="E3332" s="43">
        <f t="shared" si="216"/>
        <v>3171</v>
      </c>
      <c r="F3332" s="33">
        <f t="shared" si="215"/>
        <v>2265</v>
      </c>
      <c r="G3332" s="43"/>
      <c r="H3332" s="33">
        <v>2809</v>
      </c>
      <c r="I3332" s="35">
        <v>0.37</v>
      </c>
      <c r="J3332" s="114">
        <v>3398</v>
      </c>
      <c r="K3332" s="43">
        <f t="shared" si="219"/>
        <v>2265</v>
      </c>
      <c r="L3332" s="43"/>
      <c r="M3332" s="140"/>
      <c r="O3332" s="113"/>
    </row>
    <row r="3333" spans="1:15" x14ac:dyDescent="0.25">
      <c r="A3333" s="29" t="s">
        <v>5399</v>
      </c>
      <c r="B3333" s="28" t="s">
        <v>5400</v>
      </c>
      <c r="C3333" s="1">
        <v>5354</v>
      </c>
      <c r="D3333" s="48" t="s">
        <v>743</v>
      </c>
      <c r="E3333" s="43">
        <f t="shared" si="216"/>
        <v>4997</v>
      </c>
      <c r="F3333" s="33">
        <f t="shared" si="215"/>
        <v>3569</v>
      </c>
      <c r="G3333" s="43"/>
      <c r="H3333" s="33">
        <v>4426</v>
      </c>
      <c r="I3333" s="35">
        <v>0.52</v>
      </c>
      <c r="J3333" s="114">
        <v>5354</v>
      </c>
      <c r="K3333" s="43">
        <f t="shared" si="219"/>
        <v>3569</v>
      </c>
      <c r="L3333" s="43"/>
      <c r="M3333" s="140"/>
      <c r="O3333" s="113"/>
    </row>
    <row r="3334" spans="1:15" x14ac:dyDescent="0.25">
      <c r="A3334" s="29" t="s">
        <v>5401</v>
      </c>
      <c r="B3334" s="28" t="s">
        <v>5402</v>
      </c>
      <c r="C3334" s="1">
        <v>2932</v>
      </c>
      <c r="D3334" s="48" t="s">
        <v>743</v>
      </c>
      <c r="E3334" s="43">
        <f t="shared" si="216"/>
        <v>2737</v>
      </c>
      <c r="F3334" s="33">
        <f t="shared" si="215"/>
        <v>1955</v>
      </c>
      <c r="G3334" s="43"/>
      <c r="H3334" s="33">
        <v>2424</v>
      </c>
      <c r="I3334" s="35">
        <v>0.52</v>
      </c>
      <c r="J3334" s="114">
        <v>2932</v>
      </c>
      <c r="K3334" s="43">
        <f t="shared" si="219"/>
        <v>1955</v>
      </c>
      <c r="L3334" s="43"/>
      <c r="M3334" s="140"/>
      <c r="O3334" s="113"/>
    </row>
    <row r="3335" spans="1:15" x14ac:dyDescent="0.25">
      <c r="A3335" s="29" t="s">
        <v>5403</v>
      </c>
      <c r="B3335" s="28" t="s">
        <v>5404</v>
      </c>
      <c r="C3335" s="1">
        <v>4925</v>
      </c>
      <c r="D3335" s="48" t="s">
        <v>743</v>
      </c>
      <c r="E3335" s="43">
        <f t="shared" si="216"/>
        <v>4598</v>
      </c>
      <c r="F3335" s="33">
        <f t="shared" si="215"/>
        <v>3284</v>
      </c>
      <c r="G3335" s="43"/>
      <c r="H3335" s="33">
        <v>4072</v>
      </c>
      <c r="I3335" s="35">
        <v>0.52</v>
      </c>
      <c r="J3335" s="114">
        <v>4926</v>
      </c>
      <c r="K3335" s="43">
        <f t="shared" si="219"/>
        <v>3284</v>
      </c>
      <c r="L3335" s="43"/>
      <c r="M3335" s="140"/>
      <c r="O3335" s="113"/>
    </row>
    <row r="3336" spans="1:15" x14ac:dyDescent="0.25">
      <c r="A3336" s="29" t="s">
        <v>5405</v>
      </c>
      <c r="B3336" s="28" t="s">
        <v>5406</v>
      </c>
      <c r="C3336" s="1">
        <v>3776</v>
      </c>
      <c r="D3336" s="48" t="s">
        <v>743</v>
      </c>
      <c r="E3336" s="43">
        <f t="shared" si="216"/>
        <v>3525</v>
      </c>
      <c r="F3336" s="33">
        <f t="shared" si="215"/>
        <v>2518</v>
      </c>
      <c r="G3336" s="43"/>
      <c r="H3336" s="33">
        <v>3122</v>
      </c>
      <c r="I3336" s="35">
        <v>0.5</v>
      </c>
      <c r="J3336" s="33">
        <v>3777</v>
      </c>
      <c r="K3336" s="43">
        <f t="shared" si="219"/>
        <v>2518</v>
      </c>
      <c r="L3336" s="43"/>
      <c r="M3336" s="140"/>
      <c r="O3336" s="113"/>
    </row>
    <row r="3337" spans="1:15" x14ac:dyDescent="0.25">
      <c r="A3337" s="29" t="s">
        <v>5407</v>
      </c>
      <c r="B3337" s="28" t="s">
        <v>5408</v>
      </c>
      <c r="C3337" s="1">
        <v>7554</v>
      </c>
      <c r="D3337" s="48" t="s">
        <v>743</v>
      </c>
      <c r="E3337" s="43">
        <f t="shared" si="216"/>
        <v>7050</v>
      </c>
      <c r="F3337" s="33">
        <f t="shared" ref="F3337:F3400" si="220">IF(K3337=0,"",K3337)</f>
        <v>5036</v>
      </c>
      <c r="G3337" s="43"/>
      <c r="H3337" s="33">
        <v>6245</v>
      </c>
      <c r="I3337" s="35">
        <v>1</v>
      </c>
      <c r="J3337" s="33">
        <v>7554</v>
      </c>
      <c r="K3337" s="43">
        <f t="shared" si="219"/>
        <v>5036</v>
      </c>
      <c r="L3337" s="43"/>
      <c r="M3337" s="140"/>
      <c r="O3337" s="113"/>
    </row>
    <row r="3338" spans="1:15" x14ac:dyDescent="0.25">
      <c r="A3338" s="29" t="s">
        <v>5409</v>
      </c>
      <c r="B3338" s="28" t="s">
        <v>5410</v>
      </c>
      <c r="C3338" s="1">
        <v>3411</v>
      </c>
      <c r="D3338" s="48" t="s">
        <v>743</v>
      </c>
      <c r="E3338" s="43">
        <f t="shared" ref="E3338:E3401" si="221">IF(K3338&lt;=0,"",K3338*E$2)</f>
        <v>3184</v>
      </c>
      <c r="F3338" s="33">
        <f t="shared" si="220"/>
        <v>2274</v>
      </c>
      <c r="G3338" s="43"/>
      <c r="H3338" s="33">
        <v>2820</v>
      </c>
      <c r="I3338" s="35">
        <v>1</v>
      </c>
      <c r="J3338" s="33">
        <v>3411</v>
      </c>
      <c r="K3338" s="43">
        <f t="shared" si="219"/>
        <v>2274</v>
      </c>
      <c r="L3338" s="43"/>
      <c r="M3338" s="140"/>
      <c r="O3338" s="113"/>
    </row>
    <row r="3339" spans="1:15" x14ac:dyDescent="0.25">
      <c r="A3339" s="29" t="s">
        <v>5411</v>
      </c>
      <c r="B3339" s="28" t="s">
        <v>5412</v>
      </c>
      <c r="C3339" s="1">
        <v>13380</v>
      </c>
      <c r="D3339" s="48" t="s">
        <v>743</v>
      </c>
      <c r="E3339" s="43">
        <f t="shared" si="221"/>
        <v>12488</v>
      </c>
      <c r="F3339" s="33">
        <f t="shared" si="220"/>
        <v>8920</v>
      </c>
      <c r="G3339" s="43"/>
      <c r="H3339" s="33">
        <v>11061</v>
      </c>
      <c r="I3339" s="35">
        <v>0.7</v>
      </c>
      <c r="J3339" s="33">
        <v>13380</v>
      </c>
      <c r="K3339" s="43">
        <f t="shared" si="219"/>
        <v>8920</v>
      </c>
      <c r="L3339" s="43"/>
      <c r="M3339" s="140"/>
      <c r="O3339" s="113"/>
    </row>
    <row r="3340" spans="1:15" x14ac:dyDescent="0.25">
      <c r="A3340" s="29" t="s">
        <v>5413</v>
      </c>
      <c r="B3340" s="28" t="s">
        <v>5414</v>
      </c>
      <c r="C3340" s="1">
        <v>5472</v>
      </c>
      <c r="D3340" s="48" t="s">
        <v>743</v>
      </c>
      <c r="E3340" s="43">
        <f t="shared" si="221"/>
        <v>5107</v>
      </c>
      <c r="F3340" s="33">
        <f t="shared" si="220"/>
        <v>3648</v>
      </c>
      <c r="G3340" s="43"/>
      <c r="H3340" s="33">
        <v>4524</v>
      </c>
      <c r="I3340" s="35">
        <v>0.7</v>
      </c>
      <c r="J3340" s="33">
        <v>5473</v>
      </c>
      <c r="K3340" s="43">
        <f t="shared" si="219"/>
        <v>3648</v>
      </c>
      <c r="L3340" s="43"/>
      <c r="M3340" s="140"/>
      <c r="O3340" s="113"/>
    </row>
    <row r="3341" spans="1:15" x14ac:dyDescent="0.25">
      <c r="A3341" s="29" t="s">
        <v>5415</v>
      </c>
      <c r="B3341" s="28" t="s">
        <v>5416</v>
      </c>
      <c r="C3341" s="1">
        <v>7070</v>
      </c>
      <c r="D3341" s="48" t="s">
        <v>743</v>
      </c>
      <c r="E3341" s="43">
        <f t="shared" si="221"/>
        <v>6600</v>
      </c>
      <c r="F3341" s="33">
        <f t="shared" si="220"/>
        <v>4714</v>
      </c>
      <c r="G3341" s="43"/>
      <c r="H3341" s="33">
        <v>5845</v>
      </c>
      <c r="I3341" s="35">
        <v>0.8</v>
      </c>
      <c r="J3341" s="33">
        <v>7071</v>
      </c>
      <c r="K3341" s="43">
        <f t="shared" si="219"/>
        <v>4714</v>
      </c>
      <c r="L3341" s="43"/>
      <c r="M3341" s="140"/>
      <c r="O3341" s="113"/>
    </row>
    <row r="3342" spans="1:15" x14ac:dyDescent="0.25">
      <c r="A3342" s="29" t="s">
        <v>5417</v>
      </c>
      <c r="B3342" s="28" t="s">
        <v>5418</v>
      </c>
      <c r="C3342" s="1">
        <v>9372</v>
      </c>
      <c r="D3342" s="48" t="s">
        <v>743</v>
      </c>
      <c r="E3342" s="43">
        <f t="shared" si="221"/>
        <v>8747</v>
      </c>
      <c r="F3342" s="33">
        <f t="shared" si="220"/>
        <v>6248</v>
      </c>
      <c r="G3342" s="43"/>
      <c r="H3342" s="33">
        <v>7748</v>
      </c>
      <c r="I3342" s="35">
        <v>1.21</v>
      </c>
      <c r="J3342" s="33">
        <v>9373</v>
      </c>
      <c r="K3342" s="43">
        <f t="shared" si="219"/>
        <v>6248</v>
      </c>
      <c r="L3342" s="43"/>
      <c r="M3342" s="140"/>
      <c r="O3342" s="113"/>
    </row>
    <row r="3343" spans="1:15" x14ac:dyDescent="0.25">
      <c r="A3343" s="29" t="s">
        <v>5419</v>
      </c>
      <c r="B3343" s="28" t="s">
        <v>5420</v>
      </c>
      <c r="C3343" s="1">
        <v>6483</v>
      </c>
      <c r="D3343" s="48" t="s">
        <v>743</v>
      </c>
      <c r="E3343" s="43">
        <f t="shared" si="221"/>
        <v>6052</v>
      </c>
      <c r="F3343" s="33">
        <f t="shared" si="220"/>
        <v>4323</v>
      </c>
      <c r="G3343" s="43"/>
      <c r="H3343" s="33">
        <v>5360</v>
      </c>
      <c r="I3343" s="35">
        <v>1.21</v>
      </c>
      <c r="J3343" s="33">
        <v>6484</v>
      </c>
      <c r="K3343" s="43">
        <f t="shared" si="219"/>
        <v>4323</v>
      </c>
      <c r="L3343" s="43"/>
      <c r="M3343" s="140"/>
      <c r="O3343" s="113"/>
    </row>
    <row r="3344" spans="1:15" x14ac:dyDescent="0.25">
      <c r="A3344" s="29" t="s">
        <v>5421</v>
      </c>
      <c r="B3344" s="28" t="s">
        <v>5422</v>
      </c>
      <c r="C3344" s="1">
        <v>8407</v>
      </c>
      <c r="D3344" s="48" t="s">
        <v>743</v>
      </c>
      <c r="E3344" s="43">
        <f t="shared" si="221"/>
        <v>7847</v>
      </c>
      <c r="F3344" s="33">
        <f t="shared" si="220"/>
        <v>5605</v>
      </c>
      <c r="G3344" s="43"/>
      <c r="H3344" s="33">
        <v>6950</v>
      </c>
      <c r="I3344" s="35">
        <v>1.3</v>
      </c>
      <c r="J3344" s="33">
        <v>8407</v>
      </c>
      <c r="K3344" s="43">
        <f t="shared" si="219"/>
        <v>5605</v>
      </c>
      <c r="L3344" s="43"/>
      <c r="M3344" s="140"/>
      <c r="O3344" s="113"/>
    </row>
    <row r="3345" spans="1:15" x14ac:dyDescent="0.25">
      <c r="A3345" s="29" t="s">
        <v>5423</v>
      </c>
      <c r="B3345" s="28" t="s">
        <v>5424</v>
      </c>
      <c r="C3345" s="1">
        <v>10132</v>
      </c>
      <c r="D3345" s="48" t="s">
        <v>743</v>
      </c>
      <c r="E3345" s="43">
        <f t="shared" si="221"/>
        <v>9457</v>
      </c>
      <c r="F3345" s="33">
        <f t="shared" si="220"/>
        <v>6755</v>
      </c>
      <c r="G3345" s="43"/>
      <c r="H3345" s="33">
        <v>8376</v>
      </c>
      <c r="I3345" s="35">
        <v>1.34</v>
      </c>
      <c r="J3345" s="33">
        <v>10132</v>
      </c>
      <c r="K3345" s="43">
        <f t="shared" si="219"/>
        <v>6755</v>
      </c>
      <c r="L3345" s="43"/>
      <c r="M3345" s="140"/>
      <c r="O3345" s="113"/>
    </row>
    <row r="3346" spans="1:15" x14ac:dyDescent="0.25">
      <c r="A3346" s="29" t="s">
        <v>5425</v>
      </c>
      <c r="B3346" s="28" t="s">
        <v>5426</v>
      </c>
      <c r="C3346" s="1">
        <v>10132</v>
      </c>
      <c r="D3346" s="48" t="s">
        <v>743</v>
      </c>
      <c r="E3346" s="43">
        <f t="shared" si="221"/>
        <v>9457</v>
      </c>
      <c r="F3346" s="33">
        <f t="shared" si="220"/>
        <v>6755</v>
      </c>
      <c r="G3346" s="43"/>
      <c r="H3346" s="33">
        <v>8376</v>
      </c>
      <c r="I3346" s="35">
        <v>1.34</v>
      </c>
      <c r="J3346" s="33">
        <v>10132</v>
      </c>
      <c r="K3346" s="43">
        <f t="shared" si="219"/>
        <v>6755</v>
      </c>
      <c r="L3346" s="43"/>
      <c r="M3346" s="140"/>
      <c r="O3346" s="113"/>
    </row>
    <row r="3347" spans="1:15" x14ac:dyDescent="0.25">
      <c r="A3347" s="29" t="s">
        <v>5427</v>
      </c>
      <c r="B3347" s="28" t="s">
        <v>5428</v>
      </c>
      <c r="C3347" s="1">
        <v>14903</v>
      </c>
      <c r="D3347" s="48" t="s">
        <v>743</v>
      </c>
      <c r="E3347" s="43">
        <f t="shared" si="221"/>
        <v>13909</v>
      </c>
      <c r="F3347" s="33">
        <f t="shared" si="220"/>
        <v>9935</v>
      </c>
      <c r="G3347" s="43"/>
      <c r="H3347" s="33">
        <v>12320</v>
      </c>
      <c r="I3347" s="35">
        <v>2.1</v>
      </c>
      <c r="J3347" s="33">
        <v>14903</v>
      </c>
      <c r="K3347" s="43">
        <f t="shared" si="219"/>
        <v>9935</v>
      </c>
      <c r="L3347" s="43"/>
      <c r="M3347" s="140"/>
      <c r="O3347" s="113"/>
    </row>
    <row r="3348" spans="1:15" x14ac:dyDescent="0.25">
      <c r="A3348" s="29" t="s">
        <v>5429</v>
      </c>
      <c r="B3348" s="28" t="s">
        <v>5430</v>
      </c>
      <c r="C3348" s="1">
        <v>44235</v>
      </c>
      <c r="D3348" s="48" t="s">
        <v>743</v>
      </c>
      <c r="E3348" s="43">
        <f t="shared" si="221"/>
        <v>41286</v>
      </c>
      <c r="F3348" s="33">
        <f t="shared" si="220"/>
        <v>29490</v>
      </c>
      <c r="G3348" s="43"/>
      <c r="H3348" s="33">
        <v>36568</v>
      </c>
      <c r="I3348" s="35">
        <v>1</v>
      </c>
      <c r="J3348" s="33">
        <v>44235</v>
      </c>
      <c r="K3348" s="43">
        <f t="shared" si="219"/>
        <v>29490</v>
      </c>
      <c r="L3348" s="43"/>
      <c r="M3348" s="140"/>
      <c r="O3348" s="113"/>
    </row>
    <row r="3349" spans="1:15" x14ac:dyDescent="0.25">
      <c r="A3349" s="29" t="s">
        <v>5431</v>
      </c>
      <c r="B3349" s="28" t="s">
        <v>5432</v>
      </c>
      <c r="C3349" s="1">
        <v>20652</v>
      </c>
      <c r="D3349" s="48" t="s">
        <v>743</v>
      </c>
      <c r="E3349" s="43">
        <f t="shared" si="221"/>
        <v>19277</v>
      </c>
      <c r="F3349" s="33">
        <f t="shared" si="220"/>
        <v>13769</v>
      </c>
      <c r="G3349" s="43"/>
      <c r="H3349" s="33">
        <v>17073</v>
      </c>
      <c r="I3349" s="35">
        <v>3.1</v>
      </c>
      <c r="J3349" s="33">
        <v>20653</v>
      </c>
      <c r="K3349" s="43">
        <f t="shared" si="219"/>
        <v>13769</v>
      </c>
      <c r="L3349" s="43"/>
      <c r="M3349" s="140"/>
      <c r="O3349" s="113"/>
    </row>
    <row r="3350" spans="1:15" x14ac:dyDescent="0.25">
      <c r="A3350" s="35"/>
      <c r="B3350" s="48"/>
      <c r="E3350" s="43" t="str">
        <f t="shared" si="221"/>
        <v/>
      </c>
      <c r="F3350" s="33" t="str">
        <f t="shared" si="220"/>
        <v/>
      </c>
      <c r="G3350" s="43"/>
      <c r="H3350" s="29"/>
      <c r="J3350" s="33" t="s">
        <v>159</v>
      </c>
      <c r="K3350" s="43"/>
      <c r="L3350" s="43"/>
      <c r="M3350" s="140"/>
      <c r="O3350" s="113"/>
    </row>
    <row r="3351" spans="1:15" ht="15.75" thickBot="1" x14ac:dyDescent="0.3">
      <c r="B3351" s="48"/>
      <c r="E3351" s="43" t="str">
        <f t="shared" si="221"/>
        <v/>
      </c>
      <c r="F3351" s="33" t="str">
        <f t="shared" si="220"/>
        <v/>
      </c>
      <c r="G3351" s="43"/>
      <c r="H3351" s="29"/>
      <c r="J3351" s="114" t="s">
        <v>159</v>
      </c>
      <c r="K3351" s="43"/>
      <c r="L3351" s="43"/>
      <c r="M3351" s="140"/>
      <c r="O3351" s="113"/>
    </row>
    <row r="3352" spans="1:15" x14ac:dyDescent="0.25">
      <c r="B3352" s="50"/>
      <c r="E3352" s="43" t="str">
        <f t="shared" si="221"/>
        <v/>
      </c>
      <c r="F3352" s="33" t="str">
        <f t="shared" si="220"/>
        <v/>
      </c>
      <c r="G3352" s="43"/>
      <c r="H3352" s="29"/>
      <c r="J3352" s="114" t="s">
        <v>159</v>
      </c>
      <c r="K3352" s="43"/>
      <c r="L3352" s="43"/>
      <c r="M3352" s="140"/>
      <c r="O3352" s="113"/>
    </row>
    <row r="3353" spans="1:15" x14ac:dyDescent="0.25">
      <c r="B3353" s="37" t="s">
        <v>5383</v>
      </c>
      <c r="E3353" s="43" t="str">
        <f t="shared" si="221"/>
        <v/>
      </c>
      <c r="F3353" s="33" t="str">
        <f t="shared" si="220"/>
        <v/>
      </c>
      <c r="G3353" s="43"/>
      <c r="H3353" s="29"/>
      <c r="J3353" s="114" t="s">
        <v>159</v>
      </c>
      <c r="K3353" s="43"/>
      <c r="L3353" s="43"/>
      <c r="M3353" s="140"/>
      <c r="O3353" s="113"/>
    </row>
    <row r="3354" spans="1:15" x14ac:dyDescent="0.25">
      <c r="B3354" s="37" t="s">
        <v>5384</v>
      </c>
      <c r="D3354" s="31"/>
      <c r="E3354" s="43" t="str">
        <f t="shared" si="221"/>
        <v/>
      </c>
      <c r="F3354" s="33" t="str">
        <f t="shared" si="220"/>
        <v/>
      </c>
      <c r="G3354" s="43"/>
      <c r="H3354" s="55" t="s">
        <v>241</v>
      </c>
      <c r="I3354" s="35" t="s">
        <v>242</v>
      </c>
      <c r="J3354" s="114" t="s">
        <v>159</v>
      </c>
      <c r="K3354" s="43"/>
      <c r="L3354" s="43"/>
      <c r="M3354" s="140"/>
      <c r="O3354" s="113"/>
    </row>
    <row r="3355" spans="1:15" ht="15.75" thickBot="1" x14ac:dyDescent="0.3">
      <c r="A3355" s="23" t="s">
        <v>73</v>
      </c>
      <c r="B3355" s="79" t="s">
        <v>1278</v>
      </c>
      <c r="D3355" s="31" t="s">
        <v>243</v>
      </c>
      <c r="E3355" s="43" t="str">
        <f t="shared" si="221"/>
        <v/>
      </c>
      <c r="F3355" s="33" t="str">
        <f t="shared" si="220"/>
        <v/>
      </c>
      <c r="G3355" s="43"/>
      <c r="H3355" s="55" t="s">
        <v>244</v>
      </c>
      <c r="I3355" s="35" t="s">
        <v>245</v>
      </c>
      <c r="J3355" s="114" t="s">
        <v>159</v>
      </c>
      <c r="K3355" s="43"/>
      <c r="L3355" s="43"/>
      <c r="M3355" s="140"/>
      <c r="O3355" s="113"/>
    </row>
    <row r="3356" spans="1:15" x14ac:dyDescent="0.25">
      <c r="A3356" s="29" t="s">
        <v>5433</v>
      </c>
      <c r="B3356" s="28" t="s">
        <v>5434</v>
      </c>
      <c r="C3356" s="1">
        <v>1301</v>
      </c>
      <c r="D3356" s="48" t="s">
        <v>743</v>
      </c>
      <c r="E3356" s="43">
        <f t="shared" si="221"/>
        <v>1215</v>
      </c>
      <c r="F3356" s="33">
        <f t="shared" si="220"/>
        <v>868</v>
      </c>
      <c r="G3356" s="43"/>
      <c r="H3356" s="33">
        <v>1076</v>
      </c>
      <c r="I3356" s="35">
        <v>6.5000000000000002E-2</v>
      </c>
      <c r="J3356" s="33">
        <v>1302</v>
      </c>
      <c r="K3356" s="43">
        <f t="shared" ref="K3356:K3367" si="222">H3356/1.24</f>
        <v>868</v>
      </c>
      <c r="L3356" s="43"/>
      <c r="M3356" s="140"/>
      <c r="O3356" s="113"/>
    </row>
    <row r="3357" spans="1:15" x14ac:dyDescent="0.25">
      <c r="A3357" s="29" t="s">
        <v>5435</v>
      </c>
      <c r="B3357" s="28" t="s">
        <v>5436</v>
      </c>
      <c r="C3357" s="1">
        <v>1208</v>
      </c>
      <c r="D3357" s="48" t="s">
        <v>743</v>
      </c>
      <c r="E3357" s="43">
        <f t="shared" si="221"/>
        <v>1128</v>
      </c>
      <c r="F3357" s="33">
        <f t="shared" si="220"/>
        <v>806</v>
      </c>
      <c r="G3357" s="43"/>
      <c r="H3357" s="33">
        <v>999</v>
      </c>
      <c r="I3357" s="35">
        <v>8.2000000000000003E-2</v>
      </c>
      <c r="J3357" s="33">
        <v>1208</v>
      </c>
      <c r="K3357" s="43">
        <f t="shared" si="222"/>
        <v>806</v>
      </c>
      <c r="L3357" s="43"/>
      <c r="M3357" s="140"/>
      <c r="O3357" s="113"/>
    </row>
    <row r="3358" spans="1:15" x14ac:dyDescent="0.25">
      <c r="A3358" s="29" t="s">
        <v>5437</v>
      </c>
      <c r="B3358" s="28" t="s">
        <v>5438</v>
      </c>
      <c r="C3358" s="1">
        <v>1683</v>
      </c>
      <c r="D3358" s="48" t="s">
        <v>743</v>
      </c>
      <c r="E3358" s="43">
        <f t="shared" si="221"/>
        <v>1572</v>
      </c>
      <c r="F3358" s="33">
        <f t="shared" si="220"/>
        <v>1123</v>
      </c>
      <c r="G3358" s="43"/>
      <c r="H3358" s="33">
        <v>1392</v>
      </c>
      <c r="I3358" s="35">
        <v>0.126</v>
      </c>
      <c r="J3358" s="33">
        <v>1684</v>
      </c>
      <c r="K3358" s="43">
        <f t="shared" si="222"/>
        <v>1123</v>
      </c>
      <c r="L3358" s="43"/>
      <c r="M3358" s="140"/>
      <c r="O3358" s="113"/>
    </row>
    <row r="3359" spans="1:15" x14ac:dyDescent="0.25">
      <c r="A3359" s="29" t="s">
        <v>5439</v>
      </c>
      <c r="B3359" s="28" t="s">
        <v>5440</v>
      </c>
      <c r="C3359" s="1">
        <v>2230</v>
      </c>
      <c r="D3359" s="48" t="s">
        <v>743</v>
      </c>
      <c r="E3359" s="43">
        <f t="shared" si="221"/>
        <v>2082</v>
      </c>
      <c r="F3359" s="33">
        <f t="shared" si="220"/>
        <v>1487</v>
      </c>
      <c r="G3359" s="43"/>
      <c r="H3359" s="33">
        <v>1844</v>
      </c>
      <c r="I3359" s="35">
        <v>0.25</v>
      </c>
      <c r="J3359" s="33">
        <v>2231</v>
      </c>
      <c r="K3359" s="43">
        <f t="shared" si="222"/>
        <v>1487</v>
      </c>
      <c r="L3359" s="43"/>
      <c r="M3359" s="140"/>
      <c r="O3359" s="113"/>
    </row>
    <row r="3360" spans="1:15" x14ac:dyDescent="0.25">
      <c r="A3360" s="29" t="s">
        <v>5441</v>
      </c>
      <c r="B3360" s="28" t="s">
        <v>5442</v>
      </c>
      <c r="C3360" s="1">
        <v>2277</v>
      </c>
      <c r="D3360" s="48" t="s">
        <v>743</v>
      </c>
      <c r="E3360" s="43">
        <f t="shared" si="221"/>
        <v>2127</v>
      </c>
      <c r="F3360" s="33">
        <f t="shared" si="220"/>
        <v>1519</v>
      </c>
      <c r="G3360" s="43"/>
      <c r="H3360" s="33">
        <v>1883</v>
      </c>
      <c r="I3360" s="35">
        <v>0.33</v>
      </c>
      <c r="J3360" s="33">
        <v>2278</v>
      </c>
      <c r="K3360" s="43">
        <f t="shared" si="222"/>
        <v>1519</v>
      </c>
      <c r="L3360" s="43"/>
      <c r="M3360" s="140"/>
      <c r="O3360" s="113"/>
    </row>
    <row r="3361" spans="1:15" x14ac:dyDescent="0.25">
      <c r="A3361" s="29" t="s">
        <v>5443</v>
      </c>
      <c r="B3361" s="28" t="s">
        <v>5444</v>
      </c>
      <c r="C3361" s="1">
        <v>2650</v>
      </c>
      <c r="D3361" s="48" t="s">
        <v>743</v>
      </c>
      <c r="E3361" s="43">
        <f t="shared" si="221"/>
        <v>2474</v>
      </c>
      <c r="F3361" s="33">
        <f t="shared" si="220"/>
        <v>1767</v>
      </c>
      <c r="G3361" s="43"/>
      <c r="H3361" s="33">
        <v>2191</v>
      </c>
      <c r="I3361" s="35">
        <v>0.31</v>
      </c>
      <c r="J3361" s="33">
        <v>2650</v>
      </c>
      <c r="K3361" s="43">
        <f t="shared" si="222"/>
        <v>1767</v>
      </c>
      <c r="L3361" s="43"/>
      <c r="M3361" s="140"/>
      <c r="O3361" s="113"/>
    </row>
    <row r="3362" spans="1:15" x14ac:dyDescent="0.25">
      <c r="A3362" s="29" t="s">
        <v>5445</v>
      </c>
      <c r="B3362" s="28" t="s">
        <v>5446</v>
      </c>
      <c r="C3362" s="1">
        <v>6907</v>
      </c>
      <c r="D3362" s="48" t="s">
        <v>743</v>
      </c>
      <c r="E3362" s="43">
        <f t="shared" si="221"/>
        <v>6447</v>
      </c>
      <c r="F3362" s="33">
        <f t="shared" si="220"/>
        <v>4605</v>
      </c>
      <c r="G3362" s="43"/>
      <c r="H3362" s="33">
        <v>5710</v>
      </c>
      <c r="I3362" s="35">
        <v>0.43</v>
      </c>
      <c r="J3362" s="33">
        <v>6907</v>
      </c>
      <c r="K3362" s="43">
        <f t="shared" si="222"/>
        <v>4605</v>
      </c>
      <c r="L3362" s="43"/>
      <c r="M3362" s="140"/>
      <c r="O3362" s="113"/>
    </row>
    <row r="3363" spans="1:15" x14ac:dyDescent="0.25">
      <c r="A3363" s="29" t="s">
        <v>5447</v>
      </c>
      <c r="B3363" s="28" t="s">
        <v>5448</v>
      </c>
      <c r="C3363" s="1">
        <v>8339</v>
      </c>
      <c r="D3363" s="48" t="s">
        <v>743</v>
      </c>
      <c r="E3363" s="43">
        <f t="shared" si="221"/>
        <v>7784</v>
      </c>
      <c r="F3363" s="33">
        <f t="shared" si="220"/>
        <v>5560</v>
      </c>
      <c r="G3363" s="43"/>
      <c r="H3363" s="33">
        <v>6894</v>
      </c>
      <c r="I3363" s="35">
        <v>0.5</v>
      </c>
      <c r="J3363" s="33">
        <v>8340</v>
      </c>
      <c r="K3363" s="43">
        <f t="shared" si="222"/>
        <v>5560</v>
      </c>
      <c r="L3363" s="43"/>
      <c r="M3363" s="140"/>
      <c r="O3363" s="113"/>
    </row>
    <row r="3364" spans="1:15" x14ac:dyDescent="0.25">
      <c r="A3364" s="29" t="s">
        <v>5449</v>
      </c>
      <c r="B3364" s="28" t="s">
        <v>5450</v>
      </c>
      <c r="C3364" s="1">
        <v>5444</v>
      </c>
      <c r="D3364" s="48" t="s">
        <v>743</v>
      </c>
      <c r="E3364" s="43">
        <f t="shared" si="221"/>
        <v>5082</v>
      </c>
      <c r="F3364" s="33">
        <f t="shared" si="220"/>
        <v>3630</v>
      </c>
      <c r="G3364" s="43"/>
      <c r="H3364" s="33">
        <v>4501</v>
      </c>
      <c r="I3364" s="35">
        <v>0.7</v>
      </c>
      <c r="J3364" s="33">
        <v>5445</v>
      </c>
      <c r="K3364" s="43">
        <f t="shared" si="222"/>
        <v>3630</v>
      </c>
      <c r="L3364" s="43"/>
      <c r="M3364" s="140"/>
      <c r="O3364" s="113"/>
    </row>
    <row r="3365" spans="1:15" x14ac:dyDescent="0.25">
      <c r="A3365" s="29" t="s">
        <v>5451</v>
      </c>
      <c r="B3365" s="28" t="s">
        <v>5452</v>
      </c>
      <c r="C3365" s="1">
        <v>6483</v>
      </c>
      <c r="D3365" s="48" t="s">
        <v>743</v>
      </c>
      <c r="E3365" s="43">
        <f t="shared" si="221"/>
        <v>6052</v>
      </c>
      <c r="F3365" s="33">
        <f t="shared" si="220"/>
        <v>4323</v>
      </c>
      <c r="G3365" s="43"/>
      <c r="H3365" s="33">
        <v>5360</v>
      </c>
      <c r="I3365" s="35">
        <v>1.21</v>
      </c>
      <c r="J3365" s="33">
        <v>6484</v>
      </c>
      <c r="K3365" s="43">
        <f t="shared" si="222"/>
        <v>4323</v>
      </c>
      <c r="L3365" s="43"/>
      <c r="M3365" s="140"/>
      <c r="O3365" s="113"/>
    </row>
    <row r="3366" spans="1:15" x14ac:dyDescent="0.25">
      <c r="A3366" s="29" t="s">
        <v>5453</v>
      </c>
      <c r="B3366" s="28" t="s">
        <v>5454</v>
      </c>
      <c r="C3366" s="1">
        <v>9729</v>
      </c>
      <c r="D3366" s="48" t="s">
        <v>743</v>
      </c>
      <c r="E3366" s="43">
        <f t="shared" si="221"/>
        <v>9080</v>
      </c>
      <c r="F3366" s="33">
        <f t="shared" si="220"/>
        <v>6486</v>
      </c>
      <c r="G3366" s="43"/>
      <c r="H3366" s="33">
        <v>8043</v>
      </c>
      <c r="I3366" s="35">
        <v>1.3380000000000001</v>
      </c>
      <c r="J3366" s="33">
        <v>9729</v>
      </c>
      <c r="K3366" s="43">
        <f t="shared" si="222"/>
        <v>6486</v>
      </c>
      <c r="L3366" s="43"/>
      <c r="M3366" s="140"/>
      <c r="O3366" s="113"/>
    </row>
    <row r="3367" spans="1:15" x14ac:dyDescent="0.25">
      <c r="A3367" s="29" t="s">
        <v>5455</v>
      </c>
      <c r="B3367" s="28" t="s">
        <v>5456</v>
      </c>
      <c r="C3367" s="1">
        <v>54916</v>
      </c>
      <c r="D3367" s="48" t="s">
        <v>743</v>
      </c>
      <c r="E3367" s="43">
        <f t="shared" si="221"/>
        <v>51255</v>
      </c>
      <c r="F3367" s="33">
        <f t="shared" si="220"/>
        <v>36611</v>
      </c>
      <c r="G3367" s="43"/>
      <c r="H3367" s="33">
        <v>45398</v>
      </c>
      <c r="I3367" s="35">
        <v>3.8</v>
      </c>
      <c r="J3367" s="33">
        <v>54917</v>
      </c>
      <c r="K3367" s="43">
        <f t="shared" si="222"/>
        <v>36611</v>
      </c>
      <c r="L3367" s="43"/>
      <c r="M3367" s="140"/>
      <c r="O3367" s="113"/>
    </row>
    <row r="3368" spans="1:15" ht="15.75" thickBot="1" x14ac:dyDescent="0.3">
      <c r="B3368" s="48"/>
      <c r="E3368" s="43" t="str">
        <f t="shared" si="221"/>
        <v/>
      </c>
      <c r="F3368" s="33" t="str">
        <f t="shared" si="220"/>
        <v/>
      </c>
      <c r="G3368" s="43"/>
      <c r="H3368" s="56"/>
      <c r="J3368" s="33" t="s">
        <v>159</v>
      </c>
      <c r="K3368" s="43"/>
      <c r="L3368" s="43"/>
      <c r="M3368" s="140"/>
      <c r="O3368" s="113"/>
    </row>
    <row r="3369" spans="1:15" x14ac:dyDescent="0.25">
      <c r="B3369" s="50"/>
      <c r="E3369" s="43" t="str">
        <f t="shared" si="221"/>
        <v/>
      </c>
      <c r="F3369" s="33" t="str">
        <f t="shared" si="220"/>
        <v/>
      </c>
      <c r="G3369" s="43"/>
      <c r="H3369" s="29"/>
      <c r="J3369" s="114" t="s">
        <v>159</v>
      </c>
      <c r="K3369" s="43"/>
      <c r="L3369" s="43"/>
      <c r="M3369" s="140"/>
      <c r="O3369" s="113"/>
    </row>
    <row r="3370" spans="1:15" x14ac:dyDescent="0.25">
      <c r="B3370" s="37" t="s">
        <v>5457</v>
      </c>
      <c r="E3370" s="43" t="str">
        <f t="shared" si="221"/>
        <v/>
      </c>
      <c r="F3370" s="33" t="str">
        <f t="shared" si="220"/>
        <v/>
      </c>
      <c r="G3370" s="43"/>
      <c r="H3370" s="29"/>
      <c r="J3370" s="114" t="s">
        <v>159</v>
      </c>
      <c r="K3370" s="43"/>
      <c r="L3370" s="43"/>
      <c r="M3370" s="140"/>
      <c r="O3370" s="113"/>
    </row>
    <row r="3371" spans="1:15" x14ac:dyDescent="0.25">
      <c r="B3371" s="37" t="s">
        <v>4959</v>
      </c>
      <c r="D3371" s="31"/>
      <c r="E3371" s="43" t="str">
        <f t="shared" si="221"/>
        <v/>
      </c>
      <c r="F3371" s="33" t="str">
        <f t="shared" si="220"/>
        <v/>
      </c>
      <c r="G3371" s="43"/>
      <c r="H3371" s="55" t="s">
        <v>241</v>
      </c>
      <c r="I3371" s="35" t="s">
        <v>242</v>
      </c>
      <c r="J3371" s="114" t="s">
        <v>159</v>
      </c>
      <c r="K3371" s="43"/>
      <c r="L3371" s="43"/>
      <c r="M3371" s="140"/>
      <c r="O3371" s="113"/>
    </row>
    <row r="3372" spans="1:15" ht="15.75" thickBot="1" x14ac:dyDescent="0.3">
      <c r="A3372" s="23" t="s">
        <v>73</v>
      </c>
      <c r="B3372" s="59"/>
      <c r="D3372" s="31" t="s">
        <v>243</v>
      </c>
      <c r="E3372" s="43" t="str">
        <f t="shared" si="221"/>
        <v/>
      </c>
      <c r="F3372" s="33" t="str">
        <f t="shared" si="220"/>
        <v/>
      </c>
      <c r="G3372" s="43"/>
      <c r="H3372" s="55" t="s">
        <v>244</v>
      </c>
      <c r="I3372" s="35" t="s">
        <v>245</v>
      </c>
      <c r="J3372" s="114" t="s">
        <v>159</v>
      </c>
      <c r="K3372" s="43"/>
      <c r="L3372" s="43"/>
      <c r="M3372" s="140"/>
      <c r="O3372" s="113"/>
    </row>
    <row r="3373" spans="1:15" ht="18.75" customHeight="1" x14ac:dyDescent="0.25">
      <c r="A3373" s="29" t="s">
        <v>5458</v>
      </c>
      <c r="B3373" s="28" t="s">
        <v>5459</v>
      </c>
      <c r="C3373" s="1">
        <v>1038</v>
      </c>
      <c r="D3373" s="48" t="s">
        <v>743</v>
      </c>
      <c r="E3373" s="43">
        <f t="shared" si="221"/>
        <v>724</v>
      </c>
      <c r="F3373" s="33">
        <f t="shared" si="220"/>
        <v>517</v>
      </c>
      <c r="G3373" s="43"/>
      <c r="H3373" s="33">
        <v>641</v>
      </c>
      <c r="I3373" s="35">
        <v>0.05</v>
      </c>
      <c r="J3373" s="33">
        <v>775</v>
      </c>
      <c r="K3373" s="43">
        <f t="shared" ref="K3373:K3404" si="223">H3373/1.24</f>
        <v>517</v>
      </c>
      <c r="L3373" s="43"/>
      <c r="M3373" s="140"/>
      <c r="O3373" s="113"/>
    </row>
    <row r="3374" spans="1:15" ht="18.75" customHeight="1" x14ac:dyDescent="0.25">
      <c r="A3374" s="29" t="s">
        <v>5460</v>
      </c>
      <c r="B3374" s="28" t="s">
        <v>5461</v>
      </c>
      <c r="C3374" s="1">
        <v>1210</v>
      </c>
      <c r="D3374" s="48" t="s">
        <v>743</v>
      </c>
      <c r="E3374" s="43">
        <f t="shared" si="221"/>
        <v>1130</v>
      </c>
      <c r="F3374" s="33">
        <f t="shared" si="220"/>
        <v>807</v>
      </c>
      <c r="G3374" s="43"/>
      <c r="H3374" s="33">
        <v>1001</v>
      </c>
      <c r="I3374" s="35">
        <v>7.0000000000000007E-2</v>
      </c>
      <c r="J3374" s="33">
        <v>1211</v>
      </c>
      <c r="K3374" s="43">
        <f t="shared" si="223"/>
        <v>807</v>
      </c>
      <c r="L3374" s="43"/>
      <c r="M3374" s="140"/>
      <c r="O3374" s="113"/>
    </row>
    <row r="3375" spans="1:15" ht="18.75" customHeight="1" x14ac:dyDescent="0.25">
      <c r="A3375" s="29" t="s">
        <v>5462</v>
      </c>
      <c r="B3375" s="28" t="s">
        <v>5463</v>
      </c>
      <c r="C3375" s="1">
        <v>1547</v>
      </c>
      <c r="D3375" s="48" t="s">
        <v>743</v>
      </c>
      <c r="E3375" s="43">
        <f t="shared" si="221"/>
        <v>1443</v>
      </c>
      <c r="F3375" s="33">
        <f t="shared" si="220"/>
        <v>1031</v>
      </c>
      <c r="G3375" s="43"/>
      <c r="H3375" s="33">
        <v>1279</v>
      </c>
      <c r="I3375" s="35">
        <v>0.16</v>
      </c>
      <c r="J3375" s="33">
        <v>1547</v>
      </c>
      <c r="K3375" s="43">
        <f t="shared" si="223"/>
        <v>1031</v>
      </c>
      <c r="L3375" s="43"/>
      <c r="M3375" s="140"/>
      <c r="O3375" s="113"/>
    </row>
    <row r="3376" spans="1:15" ht="18.75" customHeight="1" x14ac:dyDescent="0.25">
      <c r="A3376" s="29" t="s">
        <v>5464</v>
      </c>
      <c r="B3376" s="28" t="s">
        <v>5465</v>
      </c>
      <c r="C3376" s="1">
        <v>1653</v>
      </c>
      <c r="D3376" s="48" t="s">
        <v>743</v>
      </c>
      <c r="E3376" s="43">
        <f t="shared" si="221"/>
        <v>1543</v>
      </c>
      <c r="F3376" s="33">
        <f t="shared" si="220"/>
        <v>1102</v>
      </c>
      <c r="G3376" s="43"/>
      <c r="H3376" s="33">
        <v>1367</v>
      </c>
      <c r="I3376" s="35">
        <v>0.75</v>
      </c>
      <c r="J3376" s="33">
        <v>1654</v>
      </c>
      <c r="K3376" s="43">
        <f t="shared" si="223"/>
        <v>1102</v>
      </c>
      <c r="L3376" s="43"/>
      <c r="M3376" s="140"/>
      <c r="O3376" s="113"/>
    </row>
    <row r="3377" spans="1:15" ht="18.75" customHeight="1" x14ac:dyDescent="0.25">
      <c r="A3377" s="29" t="s">
        <v>5466</v>
      </c>
      <c r="B3377" s="28" t="s">
        <v>5467</v>
      </c>
      <c r="C3377" s="1">
        <v>1775</v>
      </c>
      <c r="D3377" s="48" t="s">
        <v>743</v>
      </c>
      <c r="E3377" s="43">
        <f t="shared" si="221"/>
        <v>1658</v>
      </c>
      <c r="F3377" s="33">
        <f t="shared" si="220"/>
        <v>1184</v>
      </c>
      <c r="G3377" s="43"/>
      <c r="H3377" s="33">
        <v>1468</v>
      </c>
      <c r="I3377" s="35">
        <v>0.75</v>
      </c>
      <c r="J3377" s="33">
        <v>1776</v>
      </c>
      <c r="K3377" s="43">
        <f t="shared" si="223"/>
        <v>1184</v>
      </c>
      <c r="L3377" s="43"/>
      <c r="M3377" s="140"/>
      <c r="O3377" s="113"/>
    </row>
    <row r="3378" spans="1:15" ht="18.75" customHeight="1" x14ac:dyDescent="0.25">
      <c r="A3378" s="29" t="s">
        <v>5468</v>
      </c>
      <c r="B3378" s="28" t="s">
        <v>5469</v>
      </c>
      <c r="C3378" s="1">
        <v>1646</v>
      </c>
      <c r="D3378" s="48" t="s">
        <v>743</v>
      </c>
      <c r="E3378" s="43">
        <f t="shared" si="221"/>
        <v>1537</v>
      </c>
      <c r="F3378" s="33">
        <f t="shared" si="220"/>
        <v>1098</v>
      </c>
      <c r="G3378" s="43"/>
      <c r="H3378" s="33">
        <v>1361</v>
      </c>
      <c r="I3378" s="35">
        <v>0.34</v>
      </c>
      <c r="J3378" s="33">
        <v>1646</v>
      </c>
      <c r="K3378" s="43">
        <f t="shared" si="223"/>
        <v>1098</v>
      </c>
      <c r="L3378" s="43"/>
      <c r="M3378" s="140"/>
      <c r="O3378" s="113"/>
    </row>
    <row r="3379" spans="1:15" ht="18.75" customHeight="1" x14ac:dyDescent="0.25">
      <c r="A3379" s="29" t="s">
        <v>5470</v>
      </c>
      <c r="B3379" s="28" t="s">
        <v>5471</v>
      </c>
      <c r="C3379" s="1">
        <v>1899</v>
      </c>
      <c r="D3379" s="48" t="s">
        <v>743</v>
      </c>
      <c r="E3379" s="43">
        <f t="shared" si="221"/>
        <v>1772</v>
      </c>
      <c r="F3379" s="33">
        <f t="shared" si="220"/>
        <v>1266</v>
      </c>
      <c r="G3379" s="43"/>
      <c r="H3379" s="33">
        <v>1570</v>
      </c>
      <c r="I3379" s="35">
        <v>0.34</v>
      </c>
      <c r="J3379" s="33">
        <v>1899</v>
      </c>
      <c r="K3379" s="43">
        <f t="shared" si="223"/>
        <v>1266</v>
      </c>
      <c r="L3379" s="43"/>
      <c r="M3379" s="140"/>
      <c r="O3379" s="113"/>
    </row>
    <row r="3380" spans="1:15" ht="18.75" customHeight="1" x14ac:dyDescent="0.25">
      <c r="A3380" s="29" t="s">
        <v>5472</v>
      </c>
      <c r="B3380" s="28" t="s">
        <v>5473</v>
      </c>
      <c r="C3380" s="1">
        <v>4399</v>
      </c>
      <c r="D3380" s="48" t="s">
        <v>743</v>
      </c>
      <c r="E3380" s="43">
        <f t="shared" si="221"/>
        <v>4106</v>
      </c>
      <c r="F3380" s="33">
        <f t="shared" si="220"/>
        <v>2933</v>
      </c>
      <c r="G3380" s="43"/>
      <c r="H3380" s="33">
        <v>3637</v>
      </c>
      <c r="I3380" s="35">
        <v>1.2</v>
      </c>
      <c r="J3380" s="33">
        <v>4400</v>
      </c>
      <c r="K3380" s="43">
        <f t="shared" si="223"/>
        <v>2933</v>
      </c>
      <c r="L3380" s="43"/>
      <c r="M3380" s="140"/>
      <c r="O3380" s="113"/>
    </row>
    <row r="3381" spans="1:15" ht="18.75" customHeight="1" x14ac:dyDescent="0.25">
      <c r="A3381" s="29" t="s">
        <v>5474</v>
      </c>
      <c r="B3381" s="28" t="s">
        <v>5475</v>
      </c>
      <c r="C3381" s="1">
        <v>5813</v>
      </c>
      <c r="D3381" s="48" t="s">
        <v>743</v>
      </c>
      <c r="E3381" s="43">
        <f t="shared" si="221"/>
        <v>5426</v>
      </c>
      <c r="F3381" s="33">
        <f t="shared" si="220"/>
        <v>3876</v>
      </c>
      <c r="G3381" s="43"/>
      <c r="H3381" s="33">
        <v>4806</v>
      </c>
      <c r="I3381" s="35">
        <v>1.6</v>
      </c>
      <c r="J3381" s="33">
        <v>5814</v>
      </c>
      <c r="K3381" s="43">
        <f t="shared" si="223"/>
        <v>3876</v>
      </c>
      <c r="L3381" s="43"/>
      <c r="M3381" s="140"/>
      <c r="O3381" s="113"/>
    </row>
    <row r="3382" spans="1:15" ht="18.75" customHeight="1" x14ac:dyDescent="0.25">
      <c r="A3382" s="29" t="s">
        <v>5476</v>
      </c>
      <c r="B3382" s="28" t="s">
        <v>5477</v>
      </c>
      <c r="C3382" s="1">
        <v>10578</v>
      </c>
      <c r="D3382" s="48" t="s">
        <v>743</v>
      </c>
      <c r="E3382" s="43">
        <f t="shared" si="221"/>
        <v>9873</v>
      </c>
      <c r="F3382" s="33">
        <f t="shared" si="220"/>
        <v>7052</v>
      </c>
      <c r="G3382" s="43"/>
      <c r="H3382" s="33">
        <v>8745</v>
      </c>
      <c r="I3382" s="35">
        <v>2.2999999999999998</v>
      </c>
      <c r="J3382" s="33">
        <v>10579</v>
      </c>
      <c r="K3382" s="43">
        <f t="shared" si="223"/>
        <v>7052</v>
      </c>
      <c r="L3382" s="43"/>
      <c r="M3382" s="140"/>
      <c r="O3382" s="113"/>
    </row>
    <row r="3383" spans="1:15" ht="18.75" customHeight="1" x14ac:dyDescent="0.25">
      <c r="A3383" s="29" t="s">
        <v>5478</v>
      </c>
      <c r="B3383" s="28" t="s">
        <v>5479</v>
      </c>
      <c r="C3383" s="1">
        <v>12431</v>
      </c>
      <c r="D3383" s="48" t="s">
        <v>743</v>
      </c>
      <c r="E3383" s="43">
        <f t="shared" si="221"/>
        <v>11603</v>
      </c>
      <c r="F3383" s="33">
        <f t="shared" si="220"/>
        <v>8288</v>
      </c>
      <c r="G3383" s="43"/>
      <c r="H3383" s="33">
        <v>10277</v>
      </c>
      <c r="I3383" s="35">
        <v>3.1</v>
      </c>
      <c r="J3383" s="33">
        <v>12432</v>
      </c>
      <c r="K3383" s="43">
        <f t="shared" si="223"/>
        <v>8288</v>
      </c>
      <c r="L3383" s="43"/>
      <c r="M3383" s="140"/>
      <c r="O3383" s="113"/>
    </row>
    <row r="3384" spans="1:15" x14ac:dyDescent="0.25">
      <c r="A3384" s="29" t="s">
        <v>5480</v>
      </c>
      <c r="B3384" s="28" t="s">
        <v>5481</v>
      </c>
      <c r="C3384" s="1">
        <v>22115</v>
      </c>
      <c r="D3384" s="48" t="s">
        <v>743</v>
      </c>
      <c r="E3384" s="43">
        <f t="shared" si="221"/>
        <v>20642</v>
      </c>
      <c r="F3384" s="33">
        <f t="shared" si="220"/>
        <v>14744</v>
      </c>
      <c r="G3384" s="43"/>
      <c r="H3384" s="33">
        <v>18282</v>
      </c>
      <c r="I3384" s="35">
        <v>4.8</v>
      </c>
      <c r="J3384" s="33">
        <v>22115</v>
      </c>
      <c r="K3384" s="43">
        <f t="shared" si="223"/>
        <v>14744</v>
      </c>
      <c r="L3384" s="43"/>
      <c r="M3384" s="140"/>
      <c r="O3384" s="113"/>
    </row>
    <row r="3385" spans="1:15" x14ac:dyDescent="0.25">
      <c r="A3385" s="29" t="s">
        <v>5482</v>
      </c>
      <c r="B3385" s="28" t="s">
        <v>5483</v>
      </c>
      <c r="C3385" s="1">
        <v>53147</v>
      </c>
      <c r="D3385" s="48" t="s">
        <v>743</v>
      </c>
      <c r="E3385" s="43">
        <f t="shared" si="221"/>
        <v>49603</v>
      </c>
      <c r="F3385" s="33">
        <f t="shared" si="220"/>
        <v>35431</v>
      </c>
      <c r="G3385" s="43"/>
      <c r="H3385" s="33">
        <v>43935</v>
      </c>
      <c r="I3385" s="35">
        <v>7</v>
      </c>
      <c r="J3385" s="33">
        <v>53147</v>
      </c>
      <c r="K3385" s="43">
        <f t="shared" si="223"/>
        <v>35431</v>
      </c>
      <c r="L3385" s="43"/>
      <c r="M3385" s="140"/>
      <c r="O3385" s="113"/>
    </row>
    <row r="3386" spans="1:15" x14ac:dyDescent="0.25">
      <c r="A3386" s="29" t="s">
        <v>5484</v>
      </c>
      <c r="B3386" s="28" t="s">
        <v>5485</v>
      </c>
      <c r="C3386" s="1">
        <v>82170</v>
      </c>
      <c r="D3386" s="48" t="s">
        <v>743</v>
      </c>
      <c r="E3386" s="43">
        <f t="shared" si="221"/>
        <v>76693</v>
      </c>
      <c r="F3386" s="33">
        <f t="shared" si="220"/>
        <v>54781</v>
      </c>
      <c r="G3386" s="43"/>
      <c r="H3386" s="33">
        <v>67928</v>
      </c>
      <c r="I3386" s="35">
        <v>7</v>
      </c>
      <c r="J3386" s="33">
        <v>82171</v>
      </c>
      <c r="K3386" s="43">
        <f t="shared" si="223"/>
        <v>54781</v>
      </c>
      <c r="L3386" s="43"/>
      <c r="M3386" s="140"/>
      <c r="O3386" s="113"/>
    </row>
    <row r="3387" spans="1:15" x14ac:dyDescent="0.25">
      <c r="A3387" s="29" t="s">
        <v>5486</v>
      </c>
      <c r="B3387" s="28" t="s">
        <v>5487</v>
      </c>
      <c r="C3387" s="1">
        <v>55452</v>
      </c>
      <c r="D3387" s="48" t="s">
        <v>743</v>
      </c>
      <c r="E3387" s="43">
        <f t="shared" si="221"/>
        <v>51757</v>
      </c>
      <c r="F3387" s="33">
        <f t="shared" si="220"/>
        <v>36969</v>
      </c>
      <c r="G3387" s="43"/>
      <c r="H3387" s="33">
        <v>45841</v>
      </c>
      <c r="I3387" s="35">
        <v>0</v>
      </c>
      <c r="J3387" s="33">
        <v>55453</v>
      </c>
      <c r="K3387" s="43">
        <f t="shared" si="223"/>
        <v>36969</v>
      </c>
      <c r="L3387" s="43"/>
      <c r="M3387" s="140"/>
      <c r="O3387" s="113"/>
    </row>
    <row r="3388" spans="1:15" x14ac:dyDescent="0.25">
      <c r="A3388" s="29" t="s">
        <v>5488</v>
      </c>
      <c r="B3388" s="28" t="s">
        <v>5489</v>
      </c>
      <c r="C3388" s="1">
        <v>73052</v>
      </c>
      <c r="D3388" s="48" t="s">
        <v>743</v>
      </c>
      <c r="E3388" s="43">
        <f t="shared" si="221"/>
        <v>68183</v>
      </c>
      <c r="F3388" s="33">
        <f t="shared" si="220"/>
        <v>48702</v>
      </c>
      <c r="G3388" s="43"/>
      <c r="H3388" s="33">
        <v>60390</v>
      </c>
      <c r="I3388" s="35">
        <v>10.7</v>
      </c>
      <c r="J3388" s="33">
        <v>73052</v>
      </c>
      <c r="K3388" s="43">
        <f t="shared" si="223"/>
        <v>48702</v>
      </c>
      <c r="L3388" s="43"/>
      <c r="M3388" s="140"/>
      <c r="O3388" s="113"/>
    </row>
    <row r="3389" spans="1:15" x14ac:dyDescent="0.25">
      <c r="A3389" s="29" t="s">
        <v>5490</v>
      </c>
      <c r="B3389" s="28" t="s">
        <v>5491</v>
      </c>
      <c r="C3389" s="1">
        <v>90982</v>
      </c>
      <c r="D3389" s="48" t="s">
        <v>743</v>
      </c>
      <c r="E3389" s="43">
        <f t="shared" si="221"/>
        <v>84917</v>
      </c>
      <c r="F3389" s="33">
        <f t="shared" si="220"/>
        <v>60655</v>
      </c>
      <c r="G3389" s="43"/>
      <c r="H3389" s="33">
        <v>75212</v>
      </c>
      <c r="I3389" s="35">
        <v>14.4</v>
      </c>
      <c r="J3389" s="33">
        <v>90982</v>
      </c>
      <c r="K3389" s="43">
        <f t="shared" si="223"/>
        <v>60655</v>
      </c>
      <c r="L3389" s="43"/>
      <c r="M3389" s="140"/>
      <c r="O3389" s="113"/>
    </row>
    <row r="3390" spans="1:15" x14ac:dyDescent="0.25">
      <c r="A3390" s="29" t="s">
        <v>5492</v>
      </c>
      <c r="B3390" s="28" t="s">
        <v>5493</v>
      </c>
      <c r="C3390" s="1">
        <v>121260</v>
      </c>
      <c r="D3390" s="48" t="s">
        <v>743</v>
      </c>
      <c r="E3390" s="43">
        <f t="shared" si="221"/>
        <v>113176</v>
      </c>
      <c r="F3390" s="33">
        <f t="shared" si="220"/>
        <v>80840</v>
      </c>
      <c r="G3390" s="43"/>
      <c r="H3390" s="33">
        <v>100242</v>
      </c>
      <c r="I3390" s="35">
        <v>23.5</v>
      </c>
      <c r="J3390" s="33">
        <v>121260</v>
      </c>
      <c r="K3390" s="43">
        <f t="shared" si="223"/>
        <v>80840</v>
      </c>
      <c r="L3390" s="43"/>
      <c r="M3390" s="140"/>
      <c r="O3390" s="113"/>
    </row>
    <row r="3391" spans="1:15" x14ac:dyDescent="0.25">
      <c r="A3391" s="29" t="s">
        <v>5494</v>
      </c>
      <c r="B3391" s="28" t="s">
        <v>5495</v>
      </c>
      <c r="C3391" s="1">
        <v>264336</v>
      </c>
      <c r="D3391" s="48" t="s">
        <v>743</v>
      </c>
      <c r="E3391" s="43">
        <f t="shared" si="221"/>
        <v>246714</v>
      </c>
      <c r="F3391" s="33">
        <f t="shared" si="220"/>
        <v>176224</v>
      </c>
      <c r="G3391" s="43"/>
      <c r="H3391" s="33">
        <v>218518</v>
      </c>
      <c r="I3391" s="35">
        <v>49.188000000000002</v>
      </c>
      <c r="J3391" s="33">
        <v>264336</v>
      </c>
      <c r="K3391" s="43">
        <f t="shared" si="223"/>
        <v>176224</v>
      </c>
      <c r="L3391" s="43"/>
      <c r="M3391" s="140"/>
      <c r="O3391" s="113"/>
    </row>
    <row r="3392" spans="1:15" x14ac:dyDescent="0.25">
      <c r="A3392" s="29" t="s">
        <v>5496</v>
      </c>
      <c r="B3392" s="28" t="s">
        <v>5497</v>
      </c>
      <c r="C3392" s="1">
        <v>705</v>
      </c>
      <c r="D3392" s="48" t="s">
        <v>743</v>
      </c>
      <c r="E3392" s="43">
        <f t="shared" si="221"/>
        <v>658</v>
      </c>
      <c r="F3392" s="33">
        <f t="shared" si="220"/>
        <v>470</v>
      </c>
      <c r="G3392" s="43"/>
      <c r="H3392" s="33">
        <v>583</v>
      </c>
      <c r="I3392" s="35">
        <v>0.03</v>
      </c>
      <c r="J3392" s="33">
        <v>705</v>
      </c>
      <c r="K3392" s="43">
        <f t="shared" si="223"/>
        <v>470</v>
      </c>
      <c r="L3392" s="43"/>
      <c r="M3392" s="140"/>
      <c r="O3392" s="113"/>
    </row>
    <row r="3393" spans="1:15" x14ac:dyDescent="0.25">
      <c r="A3393" s="29" t="s">
        <v>5498</v>
      </c>
      <c r="B3393" s="28" t="s">
        <v>5499</v>
      </c>
      <c r="C3393" s="1">
        <v>656</v>
      </c>
      <c r="D3393" s="48" t="s">
        <v>743</v>
      </c>
      <c r="E3393" s="43">
        <f t="shared" si="221"/>
        <v>613</v>
      </c>
      <c r="F3393" s="33">
        <f t="shared" si="220"/>
        <v>438</v>
      </c>
      <c r="G3393" s="43"/>
      <c r="H3393" s="33">
        <v>543</v>
      </c>
      <c r="I3393" s="35">
        <v>0.04</v>
      </c>
      <c r="J3393" s="33">
        <v>657</v>
      </c>
      <c r="K3393" s="43">
        <f t="shared" si="223"/>
        <v>438</v>
      </c>
      <c r="L3393" s="43"/>
      <c r="M3393" s="140"/>
      <c r="O3393" s="113"/>
    </row>
    <row r="3394" spans="1:15" x14ac:dyDescent="0.25">
      <c r="A3394" s="29" t="s">
        <v>5500</v>
      </c>
      <c r="B3394" s="28" t="s">
        <v>5501</v>
      </c>
      <c r="C3394" s="1">
        <v>653</v>
      </c>
      <c r="D3394" s="48" t="s">
        <v>743</v>
      </c>
      <c r="E3394" s="43">
        <f t="shared" si="221"/>
        <v>609</v>
      </c>
      <c r="F3394" s="33">
        <f t="shared" si="220"/>
        <v>435</v>
      </c>
      <c r="G3394" s="43"/>
      <c r="H3394" s="33">
        <v>540</v>
      </c>
      <c r="I3394" s="35">
        <v>5.6000000000000001E-2</v>
      </c>
      <c r="J3394" s="33">
        <v>653</v>
      </c>
      <c r="K3394" s="43">
        <f t="shared" si="223"/>
        <v>435</v>
      </c>
      <c r="L3394" s="43"/>
      <c r="M3394" s="140"/>
      <c r="O3394" s="113"/>
    </row>
    <row r="3395" spans="1:15" x14ac:dyDescent="0.25">
      <c r="A3395" s="29" t="s">
        <v>5502</v>
      </c>
      <c r="B3395" s="28" t="s">
        <v>5503</v>
      </c>
      <c r="C3395" s="1">
        <v>704</v>
      </c>
      <c r="D3395" s="48" t="s">
        <v>743</v>
      </c>
      <c r="E3395" s="43">
        <f t="shared" si="221"/>
        <v>657</v>
      </c>
      <c r="F3395" s="33">
        <f t="shared" si="220"/>
        <v>469</v>
      </c>
      <c r="G3395" s="43"/>
      <c r="H3395" s="33">
        <v>582</v>
      </c>
      <c r="I3395" s="35">
        <v>8.5999999999999993E-2</v>
      </c>
      <c r="J3395" s="33">
        <v>704</v>
      </c>
      <c r="K3395" s="43">
        <f t="shared" si="223"/>
        <v>469</v>
      </c>
      <c r="L3395" s="43"/>
      <c r="M3395" s="140"/>
      <c r="O3395" s="113"/>
    </row>
    <row r="3396" spans="1:15" x14ac:dyDescent="0.25">
      <c r="A3396" s="29" t="s">
        <v>5504</v>
      </c>
      <c r="B3396" s="28" t="s">
        <v>5505</v>
      </c>
      <c r="C3396" s="1">
        <v>1733</v>
      </c>
      <c r="D3396" s="48" t="s">
        <v>743</v>
      </c>
      <c r="E3396" s="43">
        <f t="shared" si="221"/>
        <v>1618</v>
      </c>
      <c r="F3396" s="33">
        <f t="shared" si="220"/>
        <v>1156</v>
      </c>
      <c r="G3396" s="43"/>
      <c r="H3396" s="33">
        <v>1433</v>
      </c>
      <c r="I3396" s="35">
        <v>0.12</v>
      </c>
      <c r="J3396" s="33">
        <v>1733</v>
      </c>
      <c r="K3396" s="43">
        <f t="shared" si="223"/>
        <v>1156</v>
      </c>
      <c r="L3396" s="43"/>
      <c r="M3396" s="140"/>
      <c r="O3396" s="113"/>
    </row>
    <row r="3397" spans="1:15" x14ac:dyDescent="0.25">
      <c r="A3397" s="29" t="s">
        <v>5506</v>
      </c>
      <c r="B3397" s="28" t="s">
        <v>5507</v>
      </c>
      <c r="C3397" s="1">
        <v>918</v>
      </c>
      <c r="D3397" s="48" t="s">
        <v>743</v>
      </c>
      <c r="E3397" s="43">
        <f t="shared" si="221"/>
        <v>857</v>
      </c>
      <c r="F3397" s="33">
        <f t="shared" si="220"/>
        <v>612</v>
      </c>
      <c r="G3397" s="43"/>
      <c r="H3397" s="33">
        <v>759</v>
      </c>
      <c r="I3397" s="35">
        <v>0.13</v>
      </c>
      <c r="J3397" s="33">
        <v>918</v>
      </c>
      <c r="K3397" s="43">
        <f t="shared" si="223"/>
        <v>612</v>
      </c>
      <c r="L3397" s="43"/>
      <c r="M3397" s="140"/>
      <c r="O3397" s="113"/>
    </row>
    <row r="3398" spans="1:15" x14ac:dyDescent="0.25">
      <c r="A3398" s="29" t="s">
        <v>5508</v>
      </c>
      <c r="B3398" s="28" t="s">
        <v>5509</v>
      </c>
      <c r="C3398" s="1">
        <v>3017</v>
      </c>
      <c r="D3398" s="48" t="s">
        <v>743</v>
      </c>
      <c r="E3398" s="43">
        <f t="shared" si="221"/>
        <v>1884</v>
      </c>
      <c r="F3398" s="33">
        <f t="shared" si="220"/>
        <v>1346</v>
      </c>
      <c r="G3398" s="43"/>
      <c r="H3398" s="33">
        <v>1669</v>
      </c>
      <c r="I3398" s="35">
        <v>0.24</v>
      </c>
      <c r="J3398" s="33">
        <v>2019</v>
      </c>
      <c r="K3398" s="43">
        <f t="shared" si="223"/>
        <v>1346</v>
      </c>
      <c r="L3398" s="43"/>
      <c r="M3398" s="140"/>
      <c r="O3398" s="113"/>
    </row>
    <row r="3399" spans="1:15" x14ac:dyDescent="0.25">
      <c r="A3399" s="29" t="s">
        <v>5510</v>
      </c>
      <c r="B3399" s="28" t="s">
        <v>5511</v>
      </c>
      <c r="C3399" s="1">
        <v>1071</v>
      </c>
      <c r="D3399" s="48" t="s">
        <v>743</v>
      </c>
      <c r="E3399" s="43">
        <f t="shared" si="221"/>
        <v>1001</v>
      </c>
      <c r="F3399" s="33">
        <f t="shared" si="220"/>
        <v>715</v>
      </c>
      <c r="G3399" s="43"/>
      <c r="H3399" s="33">
        <v>886</v>
      </c>
      <c r="I3399" s="35">
        <v>0.19</v>
      </c>
      <c r="J3399" s="33">
        <v>1072</v>
      </c>
      <c r="K3399" s="43">
        <f t="shared" si="223"/>
        <v>715</v>
      </c>
      <c r="L3399" s="43"/>
      <c r="M3399" s="140"/>
      <c r="O3399" s="113"/>
    </row>
    <row r="3400" spans="1:15" x14ac:dyDescent="0.25">
      <c r="A3400" s="29" t="s">
        <v>5512</v>
      </c>
      <c r="B3400" s="28" t="s">
        <v>5513</v>
      </c>
      <c r="C3400" s="1">
        <v>1965</v>
      </c>
      <c r="D3400" s="48" t="s">
        <v>743</v>
      </c>
      <c r="E3400" s="43">
        <f t="shared" si="221"/>
        <v>1834</v>
      </c>
      <c r="F3400" s="33">
        <f t="shared" si="220"/>
        <v>1310</v>
      </c>
      <c r="G3400" s="43"/>
      <c r="H3400" s="33">
        <v>1625</v>
      </c>
      <c r="I3400" s="35">
        <v>0.32</v>
      </c>
      <c r="J3400" s="33">
        <v>1966</v>
      </c>
      <c r="K3400" s="43">
        <f t="shared" si="223"/>
        <v>1310</v>
      </c>
      <c r="L3400" s="43"/>
      <c r="M3400" s="140"/>
      <c r="O3400" s="113"/>
    </row>
    <row r="3401" spans="1:15" x14ac:dyDescent="0.25">
      <c r="A3401" s="29" t="s">
        <v>5514</v>
      </c>
      <c r="B3401" s="28" t="s">
        <v>5515</v>
      </c>
      <c r="C3401" s="1">
        <v>1065</v>
      </c>
      <c r="D3401" s="48" t="s">
        <v>743</v>
      </c>
      <c r="E3401" s="43">
        <f t="shared" si="221"/>
        <v>994</v>
      </c>
      <c r="F3401" s="33">
        <f t="shared" ref="F3401:F3464" si="224">IF(K3401=0,"",K3401)</f>
        <v>710</v>
      </c>
      <c r="G3401" s="43"/>
      <c r="H3401" s="33">
        <v>881</v>
      </c>
      <c r="I3401" s="35">
        <v>0.19</v>
      </c>
      <c r="J3401" s="33">
        <v>1066</v>
      </c>
      <c r="K3401" s="43">
        <f t="shared" si="223"/>
        <v>710</v>
      </c>
      <c r="L3401" s="43"/>
      <c r="M3401" s="140"/>
      <c r="O3401" s="113"/>
    </row>
    <row r="3402" spans="1:15" x14ac:dyDescent="0.25">
      <c r="A3402" s="29" t="s">
        <v>5516</v>
      </c>
      <c r="B3402" s="28" t="s">
        <v>5517</v>
      </c>
      <c r="C3402" s="1">
        <v>1556</v>
      </c>
      <c r="D3402" s="48" t="s">
        <v>743</v>
      </c>
      <c r="E3402" s="43">
        <f t="shared" ref="E3402:E3465" si="225">IF(K3402&lt;=0,"",K3402*E$2)</f>
        <v>1453</v>
      </c>
      <c r="F3402" s="33">
        <f t="shared" si="224"/>
        <v>1038</v>
      </c>
      <c r="G3402" s="43"/>
      <c r="H3402" s="33">
        <v>1287</v>
      </c>
      <c r="I3402" s="35">
        <v>0.36</v>
      </c>
      <c r="J3402" s="33">
        <v>1557</v>
      </c>
      <c r="K3402" s="43">
        <f t="shared" si="223"/>
        <v>1038</v>
      </c>
      <c r="L3402" s="43"/>
      <c r="M3402" s="140"/>
      <c r="O3402" s="113"/>
    </row>
    <row r="3403" spans="1:15" x14ac:dyDescent="0.25">
      <c r="A3403" s="29" t="s">
        <v>5518</v>
      </c>
      <c r="B3403" s="28" t="s">
        <v>5519</v>
      </c>
      <c r="C3403" s="1">
        <v>2041</v>
      </c>
      <c r="D3403" s="48" t="s">
        <v>743</v>
      </c>
      <c r="E3403" s="43">
        <f t="shared" si="225"/>
        <v>1905</v>
      </c>
      <c r="F3403" s="33">
        <f t="shared" si="224"/>
        <v>1361</v>
      </c>
      <c r="G3403" s="43"/>
      <c r="H3403" s="33">
        <v>1688</v>
      </c>
      <c r="I3403" s="35">
        <v>0.61</v>
      </c>
      <c r="J3403" s="33">
        <v>2042</v>
      </c>
      <c r="K3403" s="43">
        <f t="shared" si="223"/>
        <v>1361</v>
      </c>
      <c r="L3403" s="43"/>
      <c r="M3403" s="140"/>
      <c r="O3403" s="113"/>
    </row>
    <row r="3404" spans="1:15" ht="15.75" thickBot="1" x14ac:dyDescent="0.3">
      <c r="A3404" s="29" t="s">
        <v>5520</v>
      </c>
      <c r="B3404" s="28" t="s">
        <v>5521</v>
      </c>
      <c r="C3404" s="1">
        <v>3890</v>
      </c>
      <c r="D3404" s="48" t="s">
        <v>743</v>
      </c>
      <c r="E3404" s="43">
        <f t="shared" si="225"/>
        <v>3632</v>
      </c>
      <c r="F3404" s="33">
        <f t="shared" si="224"/>
        <v>2594</v>
      </c>
      <c r="G3404" s="43"/>
      <c r="H3404" s="33">
        <v>3216</v>
      </c>
      <c r="I3404" s="35">
        <v>0.61</v>
      </c>
      <c r="J3404" s="33">
        <v>3890</v>
      </c>
      <c r="K3404" s="43">
        <f t="shared" si="223"/>
        <v>2594</v>
      </c>
      <c r="L3404" s="43"/>
      <c r="M3404" s="140"/>
      <c r="O3404" s="113"/>
    </row>
    <row r="3405" spans="1:15" x14ac:dyDescent="0.25">
      <c r="B3405" s="50"/>
      <c r="E3405" s="43" t="str">
        <f t="shared" si="225"/>
        <v/>
      </c>
      <c r="F3405" s="33" t="str">
        <f t="shared" si="224"/>
        <v/>
      </c>
      <c r="G3405" s="43"/>
      <c r="H3405" s="29"/>
      <c r="J3405" s="114" t="s">
        <v>159</v>
      </c>
      <c r="K3405" s="43"/>
      <c r="L3405" s="43"/>
      <c r="M3405" s="140"/>
      <c r="O3405" s="113"/>
    </row>
    <row r="3406" spans="1:15" x14ac:dyDescent="0.25">
      <c r="B3406" s="37" t="s">
        <v>5457</v>
      </c>
      <c r="E3406" s="43" t="str">
        <f t="shared" si="225"/>
        <v/>
      </c>
      <c r="F3406" s="33" t="str">
        <f t="shared" si="224"/>
        <v/>
      </c>
      <c r="G3406" s="43"/>
      <c r="H3406" s="29"/>
      <c r="J3406" s="114" t="s">
        <v>159</v>
      </c>
      <c r="K3406" s="43"/>
      <c r="L3406" s="43"/>
      <c r="M3406" s="140"/>
      <c r="O3406" s="113"/>
    </row>
    <row r="3407" spans="1:15" x14ac:dyDescent="0.25">
      <c r="B3407" s="37" t="s">
        <v>4959</v>
      </c>
      <c r="D3407" s="31"/>
      <c r="E3407" s="43" t="str">
        <f t="shared" si="225"/>
        <v/>
      </c>
      <c r="F3407" s="33" t="str">
        <f t="shared" si="224"/>
        <v/>
      </c>
      <c r="G3407" s="43"/>
      <c r="H3407" s="55" t="s">
        <v>241</v>
      </c>
      <c r="I3407" s="35" t="s">
        <v>242</v>
      </c>
      <c r="J3407" s="114" t="s">
        <v>159</v>
      </c>
      <c r="K3407" s="43"/>
      <c r="L3407" s="43"/>
      <c r="M3407" s="140"/>
      <c r="O3407" s="113"/>
    </row>
    <row r="3408" spans="1:15" ht="15.75" thickBot="1" x14ac:dyDescent="0.3">
      <c r="A3408" s="23" t="s">
        <v>73</v>
      </c>
      <c r="B3408" s="59"/>
      <c r="D3408" s="31" t="s">
        <v>243</v>
      </c>
      <c r="E3408" s="43" t="str">
        <f t="shared" si="225"/>
        <v/>
      </c>
      <c r="F3408" s="33" t="str">
        <f t="shared" si="224"/>
        <v/>
      </c>
      <c r="G3408" s="43"/>
      <c r="H3408" s="55" t="s">
        <v>244</v>
      </c>
      <c r="I3408" s="35" t="s">
        <v>245</v>
      </c>
      <c r="J3408" s="114" t="s">
        <v>159</v>
      </c>
      <c r="K3408" s="43"/>
      <c r="L3408" s="43"/>
      <c r="M3408" s="140"/>
      <c r="O3408" s="113"/>
    </row>
    <row r="3409" spans="1:15" x14ac:dyDescent="0.25">
      <c r="A3409" s="29" t="s">
        <v>5522</v>
      </c>
      <c r="B3409" s="28" t="s">
        <v>5523</v>
      </c>
      <c r="C3409" s="1">
        <v>2866</v>
      </c>
      <c r="D3409" s="48" t="s">
        <v>743</v>
      </c>
      <c r="E3409" s="43">
        <f t="shared" si="225"/>
        <v>2675</v>
      </c>
      <c r="F3409" s="33">
        <f t="shared" si="224"/>
        <v>1911</v>
      </c>
      <c r="G3409" s="43"/>
      <c r="H3409" s="33">
        <v>2370</v>
      </c>
      <c r="I3409" s="35">
        <v>0.56000000000000005</v>
      </c>
      <c r="J3409" s="33">
        <v>2867</v>
      </c>
      <c r="K3409" s="43">
        <f t="shared" ref="K3409:K3414" si="226">H3409/1.24</f>
        <v>1911</v>
      </c>
      <c r="L3409" s="43"/>
      <c r="M3409" s="140"/>
      <c r="O3409" s="113"/>
    </row>
    <row r="3410" spans="1:15" x14ac:dyDescent="0.25">
      <c r="A3410" s="29" t="s">
        <v>5524</v>
      </c>
      <c r="B3410" s="28" t="s">
        <v>5525</v>
      </c>
      <c r="C3410" s="1">
        <v>3508</v>
      </c>
      <c r="D3410" s="48" t="s">
        <v>743</v>
      </c>
      <c r="E3410" s="43">
        <f t="shared" si="225"/>
        <v>3275</v>
      </c>
      <c r="F3410" s="33">
        <f t="shared" si="224"/>
        <v>2339</v>
      </c>
      <c r="G3410" s="43"/>
      <c r="H3410" s="33">
        <v>2900</v>
      </c>
      <c r="I3410" s="35">
        <v>1.8</v>
      </c>
      <c r="J3410" s="33">
        <v>3508</v>
      </c>
      <c r="K3410" s="43">
        <f t="shared" si="226"/>
        <v>2339</v>
      </c>
      <c r="L3410" s="43"/>
      <c r="M3410" s="140"/>
      <c r="O3410" s="113"/>
    </row>
    <row r="3411" spans="1:15" x14ac:dyDescent="0.25">
      <c r="A3411" s="29" t="s">
        <v>5526</v>
      </c>
      <c r="B3411" s="28" t="s">
        <v>5527</v>
      </c>
      <c r="C3411" s="1">
        <v>5068</v>
      </c>
      <c r="D3411" s="48" t="s">
        <v>743</v>
      </c>
      <c r="E3411" s="43">
        <f t="shared" si="225"/>
        <v>4731</v>
      </c>
      <c r="F3411" s="33">
        <f t="shared" si="224"/>
        <v>3379</v>
      </c>
      <c r="G3411" s="43"/>
      <c r="H3411" s="33">
        <v>4190</v>
      </c>
      <c r="I3411" s="35">
        <v>1.35</v>
      </c>
      <c r="J3411" s="33">
        <v>5069</v>
      </c>
      <c r="K3411" s="43">
        <f t="shared" si="226"/>
        <v>3379</v>
      </c>
      <c r="L3411" s="43"/>
      <c r="M3411" s="140"/>
      <c r="O3411" s="113"/>
    </row>
    <row r="3412" spans="1:15" x14ac:dyDescent="0.25">
      <c r="A3412" s="29" t="s">
        <v>5528</v>
      </c>
      <c r="B3412" s="28" t="s">
        <v>5529</v>
      </c>
      <c r="C3412" s="1">
        <v>9314</v>
      </c>
      <c r="D3412" s="48" t="s">
        <v>743</v>
      </c>
      <c r="E3412" s="43">
        <f t="shared" si="225"/>
        <v>8694</v>
      </c>
      <c r="F3412" s="33">
        <f t="shared" si="224"/>
        <v>6210</v>
      </c>
      <c r="G3412" s="43"/>
      <c r="H3412" s="33">
        <v>7700</v>
      </c>
      <c r="I3412" s="35">
        <v>2.1</v>
      </c>
      <c r="J3412" s="33">
        <v>9315</v>
      </c>
      <c r="K3412" s="43">
        <f t="shared" si="226"/>
        <v>6210</v>
      </c>
      <c r="L3412" s="43"/>
      <c r="M3412" s="140"/>
      <c r="O3412" s="113"/>
    </row>
    <row r="3413" spans="1:15" x14ac:dyDescent="0.25">
      <c r="A3413" s="29" t="s">
        <v>5530</v>
      </c>
      <c r="B3413" s="28" t="s">
        <v>5531</v>
      </c>
      <c r="C3413" s="1">
        <v>19475</v>
      </c>
      <c r="D3413" s="48" t="s">
        <v>743</v>
      </c>
      <c r="E3413" s="43">
        <f t="shared" si="225"/>
        <v>18178</v>
      </c>
      <c r="F3413" s="33">
        <f t="shared" si="224"/>
        <v>12984</v>
      </c>
      <c r="G3413" s="43"/>
      <c r="H3413" s="33">
        <v>16100</v>
      </c>
      <c r="I3413" s="35">
        <v>4.0999999999999996</v>
      </c>
      <c r="J3413" s="33">
        <v>19476</v>
      </c>
      <c r="K3413" s="43">
        <f t="shared" si="226"/>
        <v>12984</v>
      </c>
      <c r="L3413" s="43"/>
      <c r="M3413" s="140"/>
      <c r="O3413" s="113"/>
    </row>
    <row r="3414" spans="1:15" x14ac:dyDescent="0.25">
      <c r="A3414" s="29" t="s">
        <v>5532</v>
      </c>
      <c r="B3414" s="28" t="s">
        <v>5533</v>
      </c>
      <c r="C3414" s="1">
        <v>12396</v>
      </c>
      <c r="D3414" s="48" t="s">
        <v>743</v>
      </c>
      <c r="E3414" s="43">
        <f t="shared" si="225"/>
        <v>11571</v>
      </c>
      <c r="F3414" s="33">
        <f t="shared" si="224"/>
        <v>8265</v>
      </c>
      <c r="G3414" s="43"/>
      <c r="H3414" s="33">
        <v>10248</v>
      </c>
      <c r="I3414" s="35">
        <v>6.05</v>
      </c>
      <c r="J3414" s="33">
        <v>12397</v>
      </c>
      <c r="K3414" s="43">
        <f t="shared" si="226"/>
        <v>8265</v>
      </c>
      <c r="L3414" s="43"/>
      <c r="M3414" s="140"/>
      <c r="O3414" s="113"/>
    </row>
    <row r="3415" spans="1:15" ht="15.75" thickBot="1" x14ac:dyDescent="0.3">
      <c r="B3415" s="48"/>
      <c r="E3415" s="43" t="str">
        <f t="shared" si="225"/>
        <v/>
      </c>
      <c r="F3415" s="33" t="str">
        <f t="shared" si="224"/>
        <v/>
      </c>
      <c r="G3415" s="43"/>
      <c r="H3415" s="29"/>
      <c r="J3415" s="114" t="s">
        <v>159</v>
      </c>
      <c r="K3415" s="43"/>
      <c r="L3415" s="43"/>
      <c r="M3415" s="140"/>
      <c r="O3415" s="113"/>
    </row>
    <row r="3416" spans="1:15" x14ac:dyDescent="0.25">
      <c r="B3416" s="50"/>
      <c r="E3416" s="43" t="str">
        <f t="shared" si="225"/>
        <v/>
      </c>
      <c r="F3416" s="33" t="str">
        <f t="shared" si="224"/>
        <v/>
      </c>
      <c r="G3416" s="43"/>
      <c r="H3416" s="29"/>
      <c r="J3416" s="114" t="s">
        <v>159</v>
      </c>
      <c r="K3416" s="43"/>
      <c r="L3416" s="43"/>
      <c r="M3416" s="140"/>
      <c r="O3416" s="113"/>
    </row>
    <row r="3417" spans="1:15" x14ac:dyDescent="0.25">
      <c r="B3417" s="37" t="s">
        <v>5534</v>
      </c>
      <c r="E3417" s="43" t="str">
        <f t="shared" si="225"/>
        <v/>
      </c>
      <c r="F3417" s="33" t="str">
        <f t="shared" si="224"/>
        <v/>
      </c>
      <c r="G3417" s="43"/>
      <c r="H3417" s="29"/>
      <c r="J3417" s="114" t="s">
        <v>159</v>
      </c>
      <c r="K3417" s="43"/>
      <c r="L3417" s="43"/>
      <c r="M3417" s="140"/>
      <c r="O3417" s="113"/>
    </row>
    <row r="3418" spans="1:15" x14ac:dyDescent="0.25">
      <c r="B3418" s="37" t="s">
        <v>5384</v>
      </c>
      <c r="D3418" s="31"/>
      <c r="E3418" s="43" t="str">
        <f t="shared" si="225"/>
        <v/>
      </c>
      <c r="F3418" s="33" t="str">
        <f t="shared" si="224"/>
        <v/>
      </c>
      <c r="G3418" s="43"/>
      <c r="H3418" s="55" t="s">
        <v>241</v>
      </c>
      <c r="I3418" s="35" t="s">
        <v>242</v>
      </c>
      <c r="J3418" s="114" t="s">
        <v>159</v>
      </c>
      <c r="K3418" s="43"/>
      <c r="L3418" s="43"/>
      <c r="M3418" s="140"/>
      <c r="O3418" s="113"/>
    </row>
    <row r="3419" spans="1:15" ht="15.75" thickBot="1" x14ac:dyDescent="0.3">
      <c r="A3419" s="23" t="s">
        <v>73</v>
      </c>
      <c r="B3419" s="59"/>
      <c r="D3419" s="31" t="s">
        <v>243</v>
      </c>
      <c r="E3419" s="43" t="str">
        <f t="shared" si="225"/>
        <v/>
      </c>
      <c r="F3419" s="33" t="str">
        <f t="shared" si="224"/>
        <v/>
      </c>
      <c r="G3419" s="43"/>
      <c r="H3419" s="55" t="s">
        <v>244</v>
      </c>
      <c r="I3419" s="35" t="s">
        <v>245</v>
      </c>
      <c r="J3419" s="114" t="s">
        <v>159</v>
      </c>
      <c r="K3419" s="43"/>
      <c r="L3419" s="43"/>
      <c r="M3419" s="140"/>
      <c r="O3419" s="113"/>
    </row>
    <row r="3420" spans="1:15" x14ac:dyDescent="0.25">
      <c r="A3420" s="29" t="s">
        <v>5535</v>
      </c>
      <c r="B3420" s="28" t="s">
        <v>5536</v>
      </c>
      <c r="C3420" s="1">
        <v>321</v>
      </c>
      <c r="D3420" s="48" t="s">
        <v>743</v>
      </c>
      <c r="E3420" s="43">
        <f t="shared" si="225"/>
        <v>301</v>
      </c>
      <c r="F3420" s="33">
        <f t="shared" si="224"/>
        <v>215</v>
      </c>
      <c r="G3420" s="43"/>
      <c r="H3420" s="33">
        <v>266</v>
      </c>
      <c r="I3420" s="35">
        <v>0.01</v>
      </c>
      <c r="J3420" s="33">
        <v>322</v>
      </c>
      <c r="K3420" s="43">
        <f t="shared" ref="K3420:K3430" si="227">H3420/1.24</f>
        <v>215</v>
      </c>
      <c r="L3420" s="43"/>
      <c r="M3420" s="140"/>
      <c r="O3420" s="113"/>
    </row>
    <row r="3421" spans="1:15" x14ac:dyDescent="0.25">
      <c r="A3421" s="29" t="s">
        <v>5537</v>
      </c>
      <c r="B3421" s="28" t="s">
        <v>5538</v>
      </c>
      <c r="C3421" s="1">
        <v>226</v>
      </c>
      <c r="D3421" s="48" t="s">
        <v>743</v>
      </c>
      <c r="E3421" s="43">
        <f t="shared" si="225"/>
        <v>211</v>
      </c>
      <c r="F3421" s="33">
        <f t="shared" si="224"/>
        <v>151</v>
      </c>
      <c r="G3421" s="43"/>
      <c r="H3421" s="33">
        <v>187</v>
      </c>
      <c r="I3421" s="35">
        <v>1.7999999999999999E-2</v>
      </c>
      <c r="J3421" s="33">
        <v>226</v>
      </c>
      <c r="K3421" s="43">
        <f t="shared" si="227"/>
        <v>151</v>
      </c>
      <c r="L3421" s="43"/>
      <c r="M3421" s="140"/>
      <c r="O3421" s="113"/>
    </row>
    <row r="3422" spans="1:15" x14ac:dyDescent="0.25">
      <c r="A3422" s="29" t="s">
        <v>5539</v>
      </c>
      <c r="B3422" s="28" t="s">
        <v>5540</v>
      </c>
      <c r="C3422" s="1">
        <v>262</v>
      </c>
      <c r="D3422" s="48" t="s">
        <v>743</v>
      </c>
      <c r="E3422" s="43">
        <f t="shared" si="225"/>
        <v>245</v>
      </c>
      <c r="F3422" s="33">
        <f t="shared" si="224"/>
        <v>175</v>
      </c>
      <c r="G3422" s="43"/>
      <c r="H3422" s="33">
        <v>217</v>
      </c>
      <c r="I3422" s="35">
        <v>0.02</v>
      </c>
      <c r="J3422" s="33">
        <v>263</v>
      </c>
      <c r="K3422" s="43">
        <f t="shared" si="227"/>
        <v>175</v>
      </c>
      <c r="L3422" s="43"/>
      <c r="M3422" s="140"/>
      <c r="O3422" s="113"/>
    </row>
    <row r="3423" spans="1:15" x14ac:dyDescent="0.25">
      <c r="A3423" s="29" t="s">
        <v>5541</v>
      </c>
      <c r="B3423" s="28" t="s">
        <v>5542</v>
      </c>
      <c r="C3423" s="1">
        <v>414</v>
      </c>
      <c r="D3423" s="48" t="s">
        <v>743</v>
      </c>
      <c r="E3423" s="43">
        <f t="shared" si="225"/>
        <v>388</v>
      </c>
      <c r="F3423" s="33">
        <f t="shared" si="224"/>
        <v>277</v>
      </c>
      <c r="G3423" s="43"/>
      <c r="H3423" s="33">
        <v>343</v>
      </c>
      <c r="I3423" s="35">
        <v>3.4000000000000002E-2</v>
      </c>
      <c r="J3423" s="33">
        <v>415</v>
      </c>
      <c r="K3423" s="43">
        <f t="shared" si="227"/>
        <v>277</v>
      </c>
      <c r="L3423" s="43"/>
      <c r="M3423" s="140"/>
      <c r="O3423" s="113"/>
    </row>
    <row r="3424" spans="1:15" x14ac:dyDescent="0.25">
      <c r="A3424" s="29" t="s">
        <v>5543</v>
      </c>
      <c r="B3424" s="28" t="s">
        <v>5544</v>
      </c>
      <c r="C3424" s="1">
        <v>436</v>
      </c>
      <c r="D3424" s="48" t="s">
        <v>743</v>
      </c>
      <c r="E3424" s="43">
        <f t="shared" si="225"/>
        <v>407</v>
      </c>
      <c r="F3424" s="33">
        <f t="shared" si="224"/>
        <v>291</v>
      </c>
      <c r="G3424" s="43"/>
      <c r="H3424" s="33">
        <v>361</v>
      </c>
      <c r="I3424" s="35">
        <v>5.1999999999999998E-2</v>
      </c>
      <c r="J3424" s="33">
        <v>437</v>
      </c>
      <c r="K3424" s="43">
        <f t="shared" si="227"/>
        <v>291</v>
      </c>
      <c r="L3424" s="43"/>
      <c r="M3424" s="140"/>
      <c r="O3424" s="113"/>
    </row>
    <row r="3425" spans="1:15" x14ac:dyDescent="0.25">
      <c r="A3425" s="29" t="s">
        <v>5545</v>
      </c>
      <c r="B3425" s="28" t="s">
        <v>5546</v>
      </c>
      <c r="C3425" s="1">
        <v>586</v>
      </c>
      <c r="D3425" s="48" t="s">
        <v>743</v>
      </c>
      <c r="E3425" s="43">
        <f t="shared" si="225"/>
        <v>547</v>
      </c>
      <c r="F3425" s="33">
        <f t="shared" si="224"/>
        <v>391</v>
      </c>
      <c r="G3425" s="43"/>
      <c r="H3425" s="33">
        <v>485</v>
      </c>
      <c r="I3425" s="35">
        <v>0.08</v>
      </c>
      <c r="J3425" s="33">
        <v>587</v>
      </c>
      <c r="K3425" s="43">
        <f t="shared" si="227"/>
        <v>391</v>
      </c>
      <c r="L3425" s="43"/>
      <c r="M3425" s="140"/>
      <c r="O3425" s="113"/>
    </row>
    <row r="3426" spans="1:15" x14ac:dyDescent="0.25">
      <c r="A3426" s="29" t="s">
        <v>5547</v>
      </c>
      <c r="B3426" s="28" t="s">
        <v>5548</v>
      </c>
      <c r="C3426" s="1">
        <v>849</v>
      </c>
      <c r="D3426" s="48" t="s">
        <v>743</v>
      </c>
      <c r="E3426" s="43">
        <f t="shared" si="225"/>
        <v>792</v>
      </c>
      <c r="F3426" s="33">
        <f t="shared" si="224"/>
        <v>566</v>
      </c>
      <c r="G3426" s="43"/>
      <c r="H3426" s="33">
        <v>702</v>
      </c>
      <c r="I3426" s="35">
        <v>0.13</v>
      </c>
      <c r="J3426" s="33">
        <v>849</v>
      </c>
      <c r="K3426" s="43">
        <f t="shared" si="227"/>
        <v>566</v>
      </c>
      <c r="L3426" s="43"/>
      <c r="M3426" s="140"/>
      <c r="O3426" s="113"/>
    </row>
    <row r="3427" spans="1:15" x14ac:dyDescent="0.25">
      <c r="A3427" s="29" t="s">
        <v>5549</v>
      </c>
      <c r="B3427" s="28" t="s">
        <v>5550</v>
      </c>
      <c r="C3427" s="1">
        <v>1060</v>
      </c>
      <c r="D3427" s="48" t="s">
        <v>743</v>
      </c>
      <c r="E3427" s="43">
        <f t="shared" si="225"/>
        <v>990</v>
      </c>
      <c r="F3427" s="33">
        <f t="shared" si="224"/>
        <v>707</v>
      </c>
      <c r="G3427" s="43"/>
      <c r="H3427" s="33">
        <v>877</v>
      </c>
      <c r="I3427" s="35">
        <v>0.14499999999999999</v>
      </c>
      <c r="J3427" s="33">
        <v>1061</v>
      </c>
      <c r="K3427" s="43">
        <f t="shared" si="227"/>
        <v>707</v>
      </c>
      <c r="L3427" s="43"/>
      <c r="M3427" s="140"/>
      <c r="O3427" s="113"/>
    </row>
    <row r="3428" spans="1:15" x14ac:dyDescent="0.25">
      <c r="A3428" s="29" t="s">
        <v>5551</v>
      </c>
      <c r="B3428" s="28" t="s">
        <v>5552</v>
      </c>
      <c r="C3428" s="1">
        <v>1354</v>
      </c>
      <c r="D3428" s="48" t="s">
        <v>743</v>
      </c>
      <c r="E3428" s="43">
        <f t="shared" si="225"/>
        <v>1264</v>
      </c>
      <c r="F3428" s="33">
        <f t="shared" si="224"/>
        <v>903</v>
      </c>
      <c r="G3428" s="43"/>
      <c r="H3428" s="33">
        <v>1120</v>
      </c>
      <c r="I3428" s="35">
        <v>0.51100000000000001</v>
      </c>
      <c r="J3428" s="33">
        <v>1355</v>
      </c>
      <c r="K3428" s="43">
        <f t="shared" si="227"/>
        <v>903</v>
      </c>
      <c r="L3428" s="43"/>
      <c r="M3428" s="140"/>
      <c r="O3428" s="113"/>
    </row>
    <row r="3429" spans="1:15" x14ac:dyDescent="0.25">
      <c r="A3429" s="29" t="s">
        <v>5553</v>
      </c>
      <c r="B3429" s="28" t="s">
        <v>5554</v>
      </c>
      <c r="C3429" s="1">
        <v>2409</v>
      </c>
      <c r="D3429" s="48" t="s">
        <v>743</v>
      </c>
      <c r="E3429" s="43">
        <f t="shared" si="225"/>
        <v>2248</v>
      </c>
      <c r="F3429" s="33">
        <f t="shared" si="224"/>
        <v>1606</v>
      </c>
      <c r="G3429" s="43"/>
      <c r="H3429" s="33">
        <v>1992</v>
      </c>
      <c r="I3429" s="35">
        <v>0.51100000000000001</v>
      </c>
      <c r="J3429" s="33">
        <v>2410</v>
      </c>
      <c r="K3429" s="43">
        <f t="shared" si="227"/>
        <v>1606</v>
      </c>
      <c r="L3429" s="43"/>
      <c r="M3429" s="140"/>
      <c r="O3429" s="113"/>
    </row>
    <row r="3430" spans="1:15" ht="15.75" thickBot="1" x14ac:dyDescent="0.3">
      <c r="A3430" s="29" t="s">
        <v>5555</v>
      </c>
      <c r="B3430" s="28" t="s">
        <v>5556</v>
      </c>
      <c r="C3430" s="1">
        <v>3470</v>
      </c>
      <c r="D3430" s="48" t="s">
        <v>743</v>
      </c>
      <c r="E3430" s="43">
        <f t="shared" si="225"/>
        <v>3240</v>
      </c>
      <c r="F3430" s="33">
        <f t="shared" si="224"/>
        <v>2314</v>
      </c>
      <c r="G3430" s="43"/>
      <c r="H3430" s="33">
        <v>2869</v>
      </c>
      <c r="I3430" s="35">
        <v>0.51100000000000001</v>
      </c>
      <c r="J3430" s="33">
        <v>3471</v>
      </c>
      <c r="K3430" s="43">
        <f t="shared" si="227"/>
        <v>2314</v>
      </c>
      <c r="L3430" s="43"/>
      <c r="M3430" s="140"/>
      <c r="O3430" s="113"/>
    </row>
    <row r="3431" spans="1:15" x14ac:dyDescent="0.25">
      <c r="B3431" s="50"/>
      <c r="E3431" s="43" t="str">
        <f t="shared" si="225"/>
        <v/>
      </c>
      <c r="F3431" s="33" t="str">
        <f t="shared" si="224"/>
        <v/>
      </c>
      <c r="G3431" s="43"/>
      <c r="H3431" s="29"/>
      <c r="J3431" s="114" t="s">
        <v>159</v>
      </c>
      <c r="K3431" s="43"/>
      <c r="L3431" s="43"/>
      <c r="M3431" s="140"/>
      <c r="O3431" s="113"/>
    </row>
    <row r="3432" spans="1:15" x14ac:dyDescent="0.25">
      <c r="B3432" s="37" t="s">
        <v>5557</v>
      </c>
      <c r="E3432" s="43" t="str">
        <f t="shared" si="225"/>
        <v/>
      </c>
      <c r="F3432" s="33" t="str">
        <f t="shared" si="224"/>
        <v/>
      </c>
      <c r="G3432" s="43"/>
      <c r="H3432" s="29"/>
      <c r="J3432" s="114" t="s">
        <v>159</v>
      </c>
      <c r="K3432" s="43"/>
      <c r="L3432" s="43"/>
      <c r="M3432" s="140"/>
      <c r="O3432" s="113"/>
    </row>
    <row r="3433" spans="1:15" x14ac:dyDescent="0.25">
      <c r="B3433" s="37" t="s">
        <v>5384</v>
      </c>
      <c r="D3433" s="31"/>
      <c r="E3433" s="43" t="str">
        <f t="shared" si="225"/>
        <v/>
      </c>
      <c r="F3433" s="33" t="str">
        <f t="shared" si="224"/>
        <v/>
      </c>
      <c r="G3433" s="43"/>
      <c r="H3433" s="55" t="s">
        <v>241</v>
      </c>
      <c r="J3433" s="114" t="s">
        <v>159</v>
      </c>
      <c r="K3433" s="43"/>
      <c r="L3433" s="43"/>
      <c r="M3433" s="140"/>
      <c r="O3433" s="113"/>
    </row>
    <row r="3434" spans="1:15" ht="15.75" thickBot="1" x14ac:dyDescent="0.3">
      <c r="A3434" s="23" t="s">
        <v>73</v>
      </c>
      <c r="B3434" s="59"/>
      <c r="D3434" s="31" t="s">
        <v>243</v>
      </c>
      <c r="E3434" s="43" t="str">
        <f t="shared" si="225"/>
        <v/>
      </c>
      <c r="F3434" s="33" t="str">
        <f t="shared" si="224"/>
        <v/>
      </c>
      <c r="G3434" s="43"/>
      <c r="H3434" s="55" t="s">
        <v>244</v>
      </c>
      <c r="J3434" s="114" t="s">
        <v>159</v>
      </c>
      <c r="K3434" s="43"/>
      <c r="L3434" s="43"/>
      <c r="M3434" s="140"/>
      <c r="O3434" s="113"/>
    </row>
    <row r="3435" spans="1:15" x14ac:dyDescent="0.25">
      <c r="A3435" s="29" t="s">
        <v>5558</v>
      </c>
      <c r="B3435" s="28" t="s">
        <v>5559</v>
      </c>
      <c r="C3435" s="1">
        <v>191</v>
      </c>
      <c r="D3435" s="48" t="s">
        <v>743</v>
      </c>
      <c r="E3435" s="43">
        <f t="shared" si="225"/>
        <v>178</v>
      </c>
      <c r="F3435" s="33">
        <f t="shared" si="224"/>
        <v>127</v>
      </c>
      <c r="G3435" s="43"/>
      <c r="H3435" s="33">
        <v>158</v>
      </c>
      <c r="I3435" s="35">
        <v>8.0000000000000002E-3</v>
      </c>
      <c r="J3435" s="33">
        <v>191</v>
      </c>
      <c r="K3435" s="43">
        <f t="shared" ref="K3435:K3443" si="228">H3435/1.24</f>
        <v>127</v>
      </c>
      <c r="L3435" s="43"/>
      <c r="M3435" s="140"/>
      <c r="O3435" s="113"/>
    </row>
    <row r="3436" spans="1:15" x14ac:dyDescent="0.25">
      <c r="A3436" s="29" t="s">
        <v>5560</v>
      </c>
      <c r="B3436" s="28" t="s">
        <v>5561</v>
      </c>
      <c r="C3436" s="1">
        <v>175</v>
      </c>
      <c r="D3436" s="48" t="s">
        <v>743</v>
      </c>
      <c r="E3436" s="43">
        <f t="shared" si="225"/>
        <v>164</v>
      </c>
      <c r="F3436" s="33">
        <f t="shared" si="224"/>
        <v>117</v>
      </c>
      <c r="G3436" s="43"/>
      <c r="H3436" s="33">
        <v>145</v>
      </c>
      <c r="I3436" s="35">
        <v>0.01</v>
      </c>
      <c r="J3436" s="33">
        <v>175</v>
      </c>
      <c r="K3436" s="43">
        <f t="shared" si="228"/>
        <v>117</v>
      </c>
      <c r="L3436" s="43"/>
      <c r="M3436" s="140"/>
      <c r="O3436" s="113"/>
    </row>
    <row r="3437" spans="1:15" x14ac:dyDescent="0.25">
      <c r="A3437" s="29" t="s">
        <v>5562</v>
      </c>
      <c r="B3437" s="28" t="s">
        <v>5563</v>
      </c>
      <c r="C3437" s="1">
        <v>233</v>
      </c>
      <c r="D3437" s="48" t="s">
        <v>743</v>
      </c>
      <c r="E3437" s="43">
        <f t="shared" si="225"/>
        <v>218</v>
      </c>
      <c r="F3437" s="33">
        <f t="shared" si="224"/>
        <v>156</v>
      </c>
      <c r="G3437" s="43"/>
      <c r="H3437" s="33">
        <v>193</v>
      </c>
      <c r="I3437" s="35">
        <v>1.7999999999999999E-2</v>
      </c>
      <c r="J3437" s="33">
        <v>233</v>
      </c>
      <c r="K3437" s="43">
        <f t="shared" si="228"/>
        <v>156</v>
      </c>
      <c r="L3437" s="43"/>
      <c r="M3437" s="140"/>
      <c r="O3437" s="113"/>
    </row>
    <row r="3438" spans="1:15" x14ac:dyDescent="0.25">
      <c r="A3438" s="29" t="s">
        <v>5564</v>
      </c>
      <c r="B3438" s="28" t="s">
        <v>5565</v>
      </c>
      <c r="C3438" s="1">
        <v>231</v>
      </c>
      <c r="D3438" s="48" t="s">
        <v>743</v>
      </c>
      <c r="E3438" s="43">
        <f t="shared" si="225"/>
        <v>216</v>
      </c>
      <c r="F3438" s="33">
        <f t="shared" si="224"/>
        <v>154</v>
      </c>
      <c r="G3438" s="43"/>
      <c r="H3438" s="33">
        <v>191</v>
      </c>
      <c r="I3438" s="35">
        <v>0.15</v>
      </c>
      <c r="J3438" s="33">
        <v>231</v>
      </c>
      <c r="K3438" s="43">
        <f t="shared" si="228"/>
        <v>154</v>
      </c>
      <c r="L3438" s="43"/>
      <c r="M3438" s="140"/>
      <c r="O3438" s="113"/>
    </row>
    <row r="3439" spans="1:15" x14ac:dyDescent="0.25">
      <c r="A3439" s="29" t="s">
        <v>5566</v>
      </c>
      <c r="B3439" s="28" t="s">
        <v>5567</v>
      </c>
      <c r="C3439" s="1">
        <v>312</v>
      </c>
      <c r="D3439" s="48" t="s">
        <v>743</v>
      </c>
      <c r="E3439" s="43">
        <f t="shared" si="225"/>
        <v>291</v>
      </c>
      <c r="F3439" s="33">
        <f t="shared" si="224"/>
        <v>208</v>
      </c>
      <c r="G3439" s="43"/>
      <c r="H3439" s="33">
        <v>258</v>
      </c>
      <c r="I3439" s="35">
        <v>0.04</v>
      </c>
      <c r="J3439" s="33">
        <v>312</v>
      </c>
      <c r="K3439" s="43">
        <f t="shared" si="228"/>
        <v>208</v>
      </c>
      <c r="L3439" s="43"/>
      <c r="M3439" s="140"/>
      <c r="O3439" s="113"/>
    </row>
    <row r="3440" spans="1:15" x14ac:dyDescent="0.25">
      <c r="A3440" s="29" t="s">
        <v>5568</v>
      </c>
      <c r="B3440" s="28" t="s">
        <v>5569</v>
      </c>
      <c r="C3440" s="1">
        <v>521</v>
      </c>
      <c r="D3440" s="48" t="s">
        <v>743</v>
      </c>
      <c r="E3440" s="43">
        <f t="shared" si="225"/>
        <v>487</v>
      </c>
      <c r="F3440" s="33">
        <f t="shared" si="224"/>
        <v>348</v>
      </c>
      <c r="G3440" s="43"/>
      <c r="H3440" s="33">
        <v>431</v>
      </c>
      <c r="I3440" s="35">
        <v>6.2E-2</v>
      </c>
      <c r="J3440" s="33">
        <v>521</v>
      </c>
      <c r="K3440" s="43">
        <f t="shared" si="228"/>
        <v>348</v>
      </c>
      <c r="L3440" s="43"/>
      <c r="M3440" s="140"/>
      <c r="O3440" s="113"/>
    </row>
    <row r="3441" spans="1:15" x14ac:dyDescent="0.25">
      <c r="A3441" s="29" t="s">
        <v>5570</v>
      </c>
      <c r="B3441" s="28" t="s">
        <v>5571</v>
      </c>
      <c r="C3441" s="1">
        <v>954</v>
      </c>
      <c r="D3441" s="48" t="s">
        <v>743</v>
      </c>
      <c r="E3441" s="43">
        <f t="shared" si="225"/>
        <v>890</v>
      </c>
      <c r="F3441" s="33">
        <f t="shared" si="224"/>
        <v>636</v>
      </c>
      <c r="G3441" s="43"/>
      <c r="H3441" s="33">
        <v>789</v>
      </c>
      <c r="I3441" s="35">
        <v>9.4E-2</v>
      </c>
      <c r="J3441" s="33">
        <v>954</v>
      </c>
      <c r="K3441" s="43">
        <f t="shared" si="228"/>
        <v>636</v>
      </c>
      <c r="L3441" s="43"/>
      <c r="M3441" s="140"/>
      <c r="O3441" s="113"/>
    </row>
    <row r="3442" spans="1:15" x14ac:dyDescent="0.25">
      <c r="A3442" s="29" t="s">
        <v>5572</v>
      </c>
      <c r="B3442" s="28" t="s">
        <v>5573</v>
      </c>
      <c r="C3442" s="1">
        <v>935</v>
      </c>
      <c r="D3442" s="48" t="s">
        <v>743</v>
      </c>
      <c r="E3442" s="43">
        <f t="shared" si="225"/>
        <v>872</v>
      </c>
      <c r="F3442" s="33">
        <f t="shared" si="224"/>
        <v>623</v>
      </c>
      <c r="G3442" s="43"/>
      <c r="H3442" s="33">
        <v>773</v>
      </c>
      <c r="I3442" s="35">
        <v>0.11600000000000001</v>
      </c>
      <c r="J3442" s="33">
        <v>935</v>
      </c>
      <c r="K3442" s="43">
        <f t="shared" si="228"/>
        <v>623</v>
      </c>
      <c r="L3442" s="43"/>
      <c r="M3442" s="140"/>
      <c r="O3442" s="113"/>
    </row>
    <row r="3443" spans="1:15" x14ac:dyDescent="0.25">
      <c r="A3443" s="29" t="s">
        <v>5574</v>
      </c>
      <c r="B3443" s="28" t="s">
        <v>5575</v>
      </c>
      <c r="C3443" s="1">
        <v>1295</v>
      </c>
      <c r="D3443" s="48" t="s">
        <v>743</v>
      </c>
      <c r="E3443" s="43">
        <f t="shared" si="225"/>
        <v>1210</v>
      </c>
      <c r="F3443" s="33">
        <f t="shared" si="224"/>
        <v>864</v>
      </c>
      <c r="G3443" s="43"/>
      <c r="H3443" s="33">
        <v>1071</v>
      </c>
      <c r="I3443" s="35">
        <v>0.12</v>
      </c>
      <c r="J3443" s="33">
        <v>1296</v>
      </c>
      <c r="K3443" s="43">
        <f t="shared" si="228"/>
        <v>864</v>
      </c>
      <c r="L3443" s="43"/>
      <c r="M3443" s="140"/>
      <c r="O3443" s="113"/>
    </row>
    <row r="3444" spans="1:15" ht="15.75" thickBot="1" x14ac:dyDescent="0.3">
      <c r="B3444" s="48"/>
      <c r="E3444" s="43" t="str">
        <f t="shared" si="225"/>
        <v/>
      </c>
      <c r="F3444" s="33" t="str">
        <f t="shared" si="224"/>
        <v/>
      </c>
      <c r="G3444" s="43"/>
      <c r="H3444" s="29"/>
      <c r="J3444" s="114" t="s">
        <v>159</v>
      </c>
      <c r="K3444" s="43"/>
      <c r="L3444" s="43"/>
      <c r="M3444" s="140"/>
      <c r="O3444" s="113"/>
    </row>
    <row r="3445" spans="1:15" x14ac:dyDescent="0.25">
      <c r="B3445" s="50"/>
      <c r="E3445" s="43" t="str">
        <f t="shared" si="225"/>
        <v/>
      </c>
      <c r="F3445" s="33" t="str">
        <f t="shared" si="224"/>
        <v/>
      </c>
      <c r="G3445" s="43"/>
      <c r="H3445" s="29"/>
      <c r="J3445" s="114" t="s">
        <v>159</v>
      </c>
      <c r="K3445" s="43"/>
      <c r="L3445" s="43"/>
      <c r="M3445" s="140"/>
      <c r="O3445" s="113"/>
    </row>
    <row r="3446" spans="1:15" x14ac:dyDescent="0.25">
      <c r="B3446" s="37" t="s">
        <v>5576</v>
      </c>
      <c r="E3446" s="43" t="str">
        <f t="shared" si="225"/>
        <v/>
      </c>
      <c r="F3446" s="33" t="str">
        <f t="shared" si="224"/>
        <v/>
      </c>
      <c r="G3446" s="43"/>
      <c r="H3446" s="29"/>
      <c r="J3446" s="114" t="s">
        <v>159</v>
      </c>
      <c r="K3446" s="43"/>
      <c r="L3446" s="43"/>
      <c r="M3446" s="140"/>
      <c r="O3446" s="113"/>
    </row>
    <row r="3447" spans="1:15" x14ac:dyDescent="0.25">
      <c r="B3447" s="37" t="s">
        <v>5384</v>
      </c>
      <c r="D3447" s="31"/>
      <c r="E3447" s="43" t="str">
        <f t="shared" si="225"/>
        <v/>
      </c>
      <c r="F3447" s="33" t="str">
        <f t="shared" si="224"/>
        <v/>
      </c>
      <c r="G3447" s="43"/>
      <c r="H3447" s="55" t="s">
        <v>241</v>
      </c>
      <c r="I3447" s="35" t="s">
        <v>242</v>
      </c>
      <c r="J3447" s="114" t="s">
        <v>159</v>
      </c>
      <c r="K3447" s="43"/>
      <c r="L3447" s="43"/>
      <c r="M3447" s="140"/>
      <c r="O3447" s="113"/>
    </row>
    <row r="3448" spans="1:15" ht="15.75" thickBot="1" x14ac:dyDescent="0.3">
      <c r="A3448" s="23" t="s">
        <v>73</v>
      </c>
      <c r="B3448" s="59"/>
      <c r="D3448" s="31" t="s">
        <v>243</v>
      </c>
      <c r="E3448" s="43" t="str">
        <f t="shared" si="225"/>
        <v/>
      </c>
      <c r="F3448" s="33" t="str">
        <f t="shared" si="224"/>
        <v/>
      </c>
      <c r="G3448" s="43"/>
      <c r="H3448" s="55" t="s">
        <v>244</v>
      </c>
      <c r="I3448" s="35" t="s">
        <v>245</v>
      </c>
      <c r="J3448" s="114" t="s">
        <v>159</v>
      </c>
      <c r="K3448" s="43"/>
      <c r="L3448" s="43"/>
      <c r="M3448" s="140"/>
      <c r="O3448" s="113"/>
    </row>
    <row r="3449" spans="1:15" x14ac:dyDescent="0.25">
      <c r="A3449" s="29" t="s">
        <v>5577</v>
      </c>
      <c r="B3449" s="28" t="s">
        <v>5578</v>
      </c>
      <c r="C3449" s="1">
        <v>279</v>
      </c>
      <c r="D3449" s="48" t="s">
        <v>743</v>
      </c>
      <c r="E3449" s="43">
        <f t="shared" si="225"/>
        <v>260</v>
      </c>
      <c r="F3449" s="33">
        <f t="shared" si="224"/>
        <v>186</v>
      </c>
      <c r="G3449" s="43"/>
      <c r="H3449" s="33">
        <v>231</v>
      </c>
      <c r="I3449" s="35">
        <v>1.7999999999999999E-2</v>
      </c>
      <c r="J3449" s="33">
        <v>279</v>
      </c>
      <c r="K3449" s="43">
        <f t="shared" ref="K3449:K3460" si="229">H3449/1.24</f>
        <v>186</v>
      </c>
      <c r="L3449" s="43"/>
      <c r="M3449" s="140"/>
      <c r="O3449" s="113"/>
    </row>
    <row r="3450" spans="1:15" x14ac:dyDescent="0.25">
      <c r="A3450" s="29" t="s">
        <v>5579</v>
      </c>
      <c r="B3450" s="28" t="s">
        <v>5580</v>
      </c>
      <c r="C3450" s="1">
        <v>279</v>
      </c>
      <c r="D3450" s="48" t="s">
        <v>743</v>
      </c>
      <c r="E3450" s="43">
        <f t="shared" si="225"/>
        <v>260</v>
      </c>
      <c r="F3450" s="33">
        <f t="shared" si="224"/>
        <v>186</v>
      </c>
      <c r="G3450" s="43"/>
      <c r="H3450" s="33">
        <v>231</v>
      </c>
      <c r="I3450" s="35">
        <v>3.2000000000000001E-2</v>
      </c>
      <c r="J3450" s="33">
        <v>279</v>
      </c>
      <c r="K3450" s="43">
        <f t="shared" si="229"/>
        <v>186</v>
      </c>
      <c r="L3450" s="43"/>
      <c r="M3450" s="140"/>
      <c r="O3450" s="113"/>
    </row>
    <row r="3451" spans="1:15" x14ac:dyDescent="0.25">
      <c r="A3451" s="29" t="s">
        <v>5581</v>
      </c>
      <c r="B3451" s="28" t="s">
        <v>5582</v>
      </c>
      <c r="C3451" s="1">
        <v>342</v>
      </c>
      <c r="D3451" s="48" t="s">
        <v>743</v>
      </c>
      <c r="E3451" s="43">
        <f t="shared" si="225"/>
        <v>319</v>
      </c>
      <c r="F3451" s="33">
        <f t="shared" si="224"/>
        <v>228</v>
      </c>
      <c r="G3451" s="43"/>
      <c r="H3451" s="33">
        <v>283</v>
      </c>
      <c r="I3451" s="35">
        <v>3.5999999999999997E-2</v>
      </c>
      <c r="J3451" s="33">
        <v>342</v>
      </c>
      <c r="K3451" s="43">
        <f t="shared" si="229"/>
        <v>228</v>
      </c>
      <c r="L3451" s="43"/>
      <c r="M3451" s="140"/>
      <c r="O3451" s="113"/>
    </row>
    <row r="3452" spans="1:15" x14ac:dyDescent="0.25">
      <c r="A3452" s="29" t="s">
        <v>5583</v>
      </c>
      <c r="B3452" s="28" t="s">
        <v>5584</v>
      </c>
      <c r="C3452" s="1">
        <v>377</v>
      </c>
      <c r="D3452" s="48" t="s">
        <v>743</v>
      </c>
      <c r="E3452" s="43">
        <f t="shared" si="225"/>
        <v>353</v>
      </c>
      <c r="F3452" s="33">
        <f t="shared" si="224"/>
        <v>252</v>
      </c>
      <c r="G3452" s="43"/>
      <c r="H3452" s="33">
        <v>312</v>
      </c>
      <c r="I3452" s="35">
        <v>6.2E-2</v>
      </c>
      <c r="J3452" s="33">
        <v>377</v>
      </c>
      <c r="K3452" s="43">
        <f t="shared" si="229"/>
        <v>252</v>
      </c>
      <c r="L3452" s="43"/>
      <c r="M3452" s="140"/>
      <c r="O3452" s="113"/>
    </row>
    <row r="3453" spans="1:15" x14ac:dyDescent="0.25">
      <c r="A3453" s="29" t="s">
        <v>5585</v>
      </c>
      <c r="B3453" s="28" t="s">
        <v>5586</v>
      </c>
      <c r="C3453" s="1">
        <v>500</v>
      </c>
      <c r="D3453" s="48" t="s">
        <v>743</v>
      </c>
      <c r="E3453" s="43">
        <f t="shared" si="225"/>
        <v>468</v>
      </c>
      <c r="F3453" s="33">
        <f t="shared" si="224"/>
        <v>334</v>
      </c>
      <c r="G3453" s="43"/>
      <c r="H3453" s="33">
        <v>414</v>
      </c>
      <c r="I3453" s="35">
        <v>7.8E-2</v>
      </c>
      <c r="J3453" s="33">
        <v>501</v>
      </c>
      <c r="K3453" s="43">
        <f t="shared" si="229"/>
        <v>334</v>
      </c>
      <c r="L3453" s="43"/>
      <c r="M3453" s="140"/>
      <c r="O3453" s="113"/>
    </row>
    <row r="3454" spans="1:15" x14ac:dyDescent="0.25">
      <c r="A3454" s="29" t="s">
        <v>5587</v>
      </c>
      <c r="B3454" s="28" t="s">
        <v>5588</v>
      </c>
      <c r="C3454" s="1">
        <v>814</v>
      </c>
      <c r="D3454" s="48" t="s">
        <v>743</v>
      </c>
      <c r="E3454" s="43">
        <f t="shared" si="225"/>
        <v>760</v>
      </c>
      <c r="F3454" s="33">
        <f t="shared" si="224"/>
        <v>543</v>
      </c>
      <c r="G3454" s="43"/>
      <c r="H3454" s="33">
        <v>673</v>
      </c>
      <c r="I3454" s="35">
        <v>0.14000000000000001</v>
      </c>
      <c r="J3454" s="33">
        <v>814</v>
      </c>
      <c r="K3454" s="43">
        <f t="shared" si="229"/>
        <v>543</v>
      </c>
      <c r="L3454" s="43"/>
      <c r="M3454" s="140"/>
      <c r="O3454" s="113"/>
    </row>
    <row r="3455" spans="1:15" x14ac:dyDescent="0.25">
      <c r="A3455" s="29" t="s">
        <v>5589</v>
      </c>
      <c r="B3455" s="28" t="s">
        <v>5590</v>
      </c>
      <c r="C3455" s="1">
        <v>1310</v>
      </c>
      <c r="D3455" s="48" t="s">
        <v>743</v>
      </c>
      <c r="E3455" s="43">
        <f t="shared" si="225"/>
        <v>1222</v>
      </c>
      <c r="F3455" s="33">
        <f t="shared" si="224"/>
        <v>873</v>
      </c>
      <c r="G3455" s="43"/>
      <c r="H3455" s="33">
        <v>1083</v>
      </c>
      <c r="I3455" s="35">
        <v>0.2</v>
      </c>
      <c r="J3455" s="33">
        <v>1310</v>
      </c>
      <c r="K3455" s="43">
        <f t="shared" si="229"/>
        <v>873</v>
      </c>
      <c r="L3455" s="43"/>
      <c r="M3455" s="140"/>
      <c r="O3455" s="113"/>
    </row>
    <row r="3456" spans="1:15" x14ac:dyDescent="0.25">
      <c r="A3456" s="29" t="s">
        <v>5591</v>
      </c>
      <c r="B3456" s="28" t="s">
        <v>5592</v>
      </c>
      <c r="C3456" s="1">
        <v>1489</v>
      </c>
      <c r="D3456" s="48" t="s">
        <v>743</v>
      </c>
      <c r="E3456" s="43">
        <f t="shared" si="225"/>
        <v>1390</v>
      </c>
      <c r="F3456" s="33">
        <f t="shared" si="224"/>
        <v>993</v>
      </c>
      <c r="G3456" s="43"/>
      <c r="H3456" s="33">
        <v>1231</v>
      </c>
      <c r="I3456" s="35">
        <v>0.23</v>
      </c>
      <c r="J3456" s="33">
        <v>1489</v>
      </c>
      <c r="K3456" s="43">
        <f t="shared" si="229"/>
        <v>993</v>
      </c>
      <c r="L3456" s="43"/>
      <c r="M3456" s="140"/>
      <c r="O3456" s="113"/>
    </row>
    <row r="3457" spans="1:15" x14ac:dyDescent="0.25">
      <c r="A3457" s="29" t="s">
        <v>5593</v>
      </c>
      <c r="B3457" s="28" t="s">
        <v>5594</v>
      </c>
      <c r="C3457" s="1">
        <v>2258</v>
      </c>
      <c r="D3457" s="48" t="s">
        <v>743</v>
      </c>
      <c r="E3457" s="43">
        <f t="shared" si="225"/>
        <v>2108</v>
      </c>
      <c r="F3457" s="33">
        <f t="shared" si="224"/>
        <v>1506</v>
      </c>
      <c r="G3457" s="43"/>
      <c r="H3457" s="33">
        <v>1867</v>
      </c>
      <c r="I3457" s="35">
        <v>0.34499999999999997</v>
      </c>
      <c r="J3457" s="33">
        <v>2258</v>
      </c>
      <c r="K3457" s="43">
        <f t="shared" si="229"/>
        <v>1506</v>
      </c>
      <c r="L3457" s="43"/>
      <c r="M3457" s="140"/>
      <c r="O3457" s="113"/>
    </row>
    <row r="3458" spans="1:15" x14ac:dyDescent="0.25">
      <c r="A3458" s="29" t="s">
        <v>5595</v>
      </c>
      <c r="B3458" s="28" t="s">
        <v>5596</v>
      </c>
      <c r="C3458" s="1">
        <v>3112</v>
      </c>
      <c r="D3458" s="48" t="s">
        <v>743</v>
      </c>
      <c r="E3458" s="43">
        <f t="shared" si="225"/>
        <v>2905</v>
      </c>
      <c r="F3458" s="33">
        <f t="shared" si="224"/>
        <v>2075</v>
      </c>
      <c r="G3458" s="43"/>
      <c r="H3458" s="33">
        <v>2573</v>
      </c>
      <c r="I3458" s="35">
        <v>0.4</v>
      </c>
      <c r="J3458" s="33">
        <v>3113</v>
      </c>
      <c r="K3458" s="43">
        <f t="shared" si="229"/>
        <v>2075</v>
      </c>
      <c r="L3458" s="43"/>
      <c r="M3458" s="140"/>
      <c r="O3458" s="113"/>
    </row>
    <row r="3459" spans="1:15" x14ac:dyDescent="0.25">
      <c r="A3459" s="29" t="s">
        <v>5597</v>
      </c>
      <c r="B3459" s="28" t="s">
        <v>5598</v>
      </c>
      <c r="C3459" s="1">
        <v>4532</v>
      </c>
      <c r="D3459" s="48" t="s">
        <v>743</v>
      </c>
      <c r="E3459" s="43">
        <f t="shared" si="225"/>
        <v>4231</v>
      </c>
      <c r="F3459" s="33">
        <f t="shared" si="224"/>
        <v>3022</v>
      </c>
      <c r="G3459" s="43"/>
      <c r="H3459" s="33">
        <v>3747</v>
      </c>
      <c r="I3459" s="35">
        <v>0.4</v>
      </c>
      <c r="J3459" s="33">
        <v>4533</v>
      </c>
      <c r="K3459" s="43">
        <f t="shared" si="229"/>
        <v>3022</v>
      </c>
      <c r="L3459" s="43"/>
      <c r="M3459" s="140"/>
      <c r="O3459" s="113"/>
    </row>
    <row r="3460" spans="1:15" ht="15.75" thickBot="1" x14ac:dyDescent="0.3">
      <c r="A3460" s="29" t="s">
        <v>5599</v>
      </c>
      <c r="B3460" s="28" t="s">
        <v>5600</v>
      </c>
      <c r="C3460" s="1">
        <v>7065</v>
      </c>
      <c r="D3460" s="48" t="s">
        <v>743</v>
      </c>
      <c r="E3460" s="43">
        <f t="shared" si="225"/>
        <v>6594</v>
      </c>
      <c r="F3460" s="33">
        <f t="shared" si="224"/>
        <v>4710</v>
      </c>
      <c r="G3460" s="43"/>
      <c r="H3460" s="33">
        <v>5841</v>
      </c>
      <c r="I3460" s="35">
        <v>0.42</v>
      </c>
      <c r="J3460" s="33">
        <v>7066</v>
      </c>
      <c r="K3460" s="43">
        <f t="shared" si="229"/>
        <v>4710</v>
      </c>
      <c r="L3460" s="43"/>
      <c r="M3460" s="140"/>
      <c r="O3460" s="113"/>
    </row>
    <row r="3461" spans="1:15" x14ac:dyDescent="0.25">
      <c r="B3461" s="30" t="s">
        <v>5601</v>
      </c>
      <c r="E3461" s="43" t="str">
        <f t="shared" si="225"/>
        <v/>
      </c>
      <c r="F3461" s="33" t="str">
        <f t="shared" si="224"/>
        <v/>
      </c>
      <c r="G3461" s="43"/>
      <c r="H3461" s="29"/>
      <c r="J3461" s="114" t="s">
        <v>159</v>
      </c>
      <c r="K3461" s="43"/>
      <c r="L3461" s="43"/>
      <c r="M3461" s="140"/>
      <c r="O3461" s="113"/>
    </row>
    <row r="3462" spans="1:15" x14ac:dyDescent="0.25">
      <c r="B3462" s="37" t="s">
        <v>5602</v>
      </c>
      <c r="E3462" s="43" t="str">
        <f t="shared" si="225"/>
        <v/>
      </c>
      <c r="F3462" s="33" t="str">
        <f t="shared" si="224"/>
        <v/>
      </c>
      <c r="G3462" s="43"/>
      <c r="H3462" s="29"/>
      <c r="J3462" s="114" t="s">
        <v>159</v>
      </c>
      <c r="K3462" s="43"/>
      <c r="L3462" s="43"/>
      <c r="M3462" s="140"/>
      <c r="O3462" s="113"/>
    </row>
    <row r="3463" spans="1:15" x14ac:dyDescent="0.25">
      <c r="B3463" s="37" t="s">
        <v>5384</v>
      </c>
      <c r="D3463" s="31"/>
      <c r="E3463" s="43" t="str">
        <f t="shared" si="225"/>
        <v/>
      </c>
      <c r="F3463" s="33" t="str">
        <f t="shared" si="224"/>
        <v/>
      </c>
      <c r="G3463" s="43"/>
      <c r="H3463" s="55" t="s">
        <v>241</v>
      </c>
      <c r="I3463" s="35" t="s">
        <v>242</v>
      </c>
      <c r="J3463" s="114" t="s">
        <v>159</v>
      </c>
      <c r="K3463" s="43"/>
      <c r="L3463" s="43"/>
      <c r="M3463" s="140"/>
      <c r="O3463" s="113"/>
    </row>
    <row r="3464" spans="1:15" ht="15.75" thickBot="1" x14ac:dyDescent="0.3">
      <c r="A3464" s="23" t="s">
        <v>73</v>
      </c>
      <c r="B3464" s="59"/>
      <c r="D3464" s="31" t="s">
        <v>243</v>
      </c>
      <c r="E3464" s="43" t="str">
        <f t="shared" si="225"/>
        <v/>
      </c>
      <c r="F3464" s="33" t="str">
        <f t="shared" si="224"/>
        <v/>
      </c>
      <c r="G3464" s="43"/>
      <c r="H3464" s="55" t="s">
        <v>244</v>
      </c>
      <c r="I3464" s="35" t="s">
        <v>245</v>
      </c>
      <c r="J3464" s="114" t="s">
        <v>159</v>
      </c>
      <c r="K3464" s="43"/>
      <c r="L3464" s="43"/>
      <c r="M3464" s="140"/>
      <c r="O3464" s="113"/>
    </row>
    <row r="3465" spans="1:15" x14ac:dyDescent="0.25">
      <c r="A3465" s="29" t="s">
        <v>5603</v>
      </c>
      <c r="B3465" s="28" t="s">
        <v>5604</v>
      </c>
      <c r="C3465" s="1">
        <v>735</v>
      </c>
      <c r="D3465" s="48" t="s">
        <v>743</v>
      </c>
      <c r="E3465" s="43">
        <f t="shared" si="225"/>
        <v>686</v>
      </c>
      <c r="F3465" s="33">
        <f t="shared" ref="F3465:F3528" si="230">IF(K3465=0,"",K3465)</f>
        <v>490</v>
      </c>
      <c r="G3465" s="43"/>
      <c r="H3465" s="33">
        <v>608</v>
      </c>
      <c r="I3465" s="35">
        <v>3.5000000000000003E-2</v>
      </c>
      <c r="J3465" s="33">
        <v>735</v>
      </c>
      <c r="K3465" s="43">
        <f t="shared" ref="K3465:K3488" si="231">H3465/1.24</f>
        <v>490</v>
      </c>
      <c r="L3465" s="43"/>
      <c r="M3465" s="140"/>
      <c r="O3465" s="113"/>
    </row>
    <row r="3466" spans="1:15" x14ac:dyDescent="0.25">
      <c r="A3466" s="29" t="s">
        <v>5605</v>
      </c>
      <c r="B3466" s="28" t="s">
        <v>5606</v>
      </c>
      <c r="C3466" s="1">
        <v>474</v>
      </c>
      <c r="D3466" s="48" t="s">
        <v>743</v>
      </c>
      <c r="E3466" s="43">
        <f t="shared" ref="E3466:E3529" si="232">IF(K3466&lt;=0,"",K3466*E$2)</f>
        <v>442</v>
      </c>
      <c r="F3466" s="33">
        <f t="shared" si="230"/>
        <v>316</v>
      </c>
      <c r="G3466" s="43"/>
      <c r="H3466" s="33">
        <v>392</v>
      </c>
      <c r="I3466" s="35">
        <v>7.0000000000000007E-2</v>
      </c>
      <c r="J3466" s="33">
        <v>474</v>
      </c>
      <c r="K3466" s="43">
        <f t="shared" si="231"/>
        <v>316</v>
      </c>
      <c r="L3466" s="43"/>
      <c r="M3466" s="140"/>
      <c r="O3466" s="113"/>
    </row>
    <row r="3467" spans="1:15" x14ac:dyDescent="0.25">
      <c r="A3467" s="29" t="s">
        <v>5607</v>
      </c>
      <c r="B3467" s="28" t="s">
        <v>5608</v>
      </c>
      <c r="C3467" s="1">
        <v>656</v>
      </c>
      <c r="D3467" s="48" t="s">
        <v>743</v>
      </c>
      <c r="E3467" s="43">
        <f t="shared" si="232"/>
        <v>613</v>
      </c>
      <c r="F3467" s="33">
        <f t="shared" si="230"/>
        <v>438</v>
      </c>
      <c r="G3467" s="43"/>
      <c r="H3467" s="33">
        <v>543</v>
      </c>
      <c r="I3467" s="35">
        <v>7.0000000000000007E-2</v>
      </c>
      <c r="J3467" s="33">
        <v>657</v>
      </c>
      <c r="K3467" s="43">
        <f t="shared" si="231"/>
        <v>438</v>
      </c>
      <c r="L3467" s="43"/>
      <c r="M3467" s="140"/>
      <c r="O3467" s="113"/>
    </row>
    <row r="3468" spans="1:15" x14ac:dyDescent="0.25">
      <c r="A3468" s="29" t="s">
        <v>5609</v>
      </c>
      <c r="B3468" s="28" t="s">
        <v>5610</v>
      </c>
      <c r="C3468" s="1">
        <v>370</v>
      </c>
      <c r="D3468" s="48" t="s">
        <v>743</v>
      </c>
      <c r="E3468" s="43">
        <f t="shared" si="232"/>
        <v>346</v>
      </c>
      <c r="F3468" s="33">
        <f t="shared" si="230"/>
        <v>247</v>
      </c>
      <c r="G3468" s="43"/>
      <c r="H3468" s="33">
        <v>306</v>
      </c>
      <c r="I3468" s="35">
        <v>8.3000000000000004E-2</v>
      </c>
      <c r="J3468" s="33">
        <v>370</v>
      </c>
      <c r="K3468" s="43">
        <f t="shared" si="231"/>
        <v>247</v>
      </c>
      <c r="L3468" s="43"/>
      <c r="M3468" s="140"/>
      <c r="O3468" s="113"/>
    </row>
    <row r="3469" spans="1:15" x14ac:dyDescent="0.25">
      <c r="A3469" s="29" t="s">
        <v>5611</v>
      </c>
      <c r="B3469" s="28" t="s">
        <v>5612</v>
      </c>
      <c r="C3469" s="1">
        <v>370</v>
      </c>
      <c r="D3469" s="48" t="s">
        <v>743</v>
      </c>
      <c r="E3469" s="43">
        <f t="shared" si="232"/>
        <v>346</v>
      </c>
      <c r="F3469" s="33">
        <f t="shared" si="230"/>
        <v>247</v>
      </c>
      <c r="G3469" s="43"/>
      <c r="H3469" s="33">
        <v>306</v>
      </c>
      <c r="I3469" s="35">
        <v>7.0000000000000007E-2</v>
      </c>
      <c r="J3469" s="33">
        <v>370</v>
      </c>
      <c r="K3469" s="43">
        <f t="shared" si="231"/>
        <v>247</v>
      </c>
      <c r="L3469" s="43"/>
      <c r="M3469" s="140"/>
      <c r="O3469" s="113"/>
    </row>
    <row r="3470" spans="1:15" x14ac:dyDescent="0.25">
      <c r="A3470" s="29" t="s">
        <v>5613</v>
      </c>
      <c r="B3470" s="28" t="s">
        <v>5614</v>
      </c>
      <c r="C3470" s="1">
        <v>690</v>
      </c>
      <c r="D3470" s="48" t="s">
        <v>743</v>
      </c>
      <c r="E3470" s="43">
        <f t="shared" si="232"/>
        <v>644</v>
      </c>
      <c r="F3470" s="33">
        <f t="shared" si="230"/>
        <v>460</v>
      </c>
      <c r="G3470" s="43"/>
      <c r="H3470" s="33">
        <v>571</v>
      </c>
      <c r="I3470" s="35">
        <v>0.04</v>
      </c>
      <c r="J3470" s="33">
        <v>691</v>
      </c>
      <c r="K3470" s="43">
        <f t="shared" si="231"/>
        <v>460</v>
      </c>
      <c r="L3470" s="43"/>
      <c r="M3470" s="140"/>
      <c r="O3470" s="113"/>
    </row>
    <row r="3471" spans="1:15" x14ac:dyDescent="0.25">
      <c r="A3471" s="29" t="s">
        <v>5615</v>
      </c>
      <c r="B3471" s="28" t="s">
        <v>5616</v>
      </c>
      <c r="C3471" s="1">
        <v>463</v>
      </c>
      <c r="D3471" s="48" t="s">
        <v>743</v>
      </c>
      <c r="E3471" s="43">
        <f t="shared" si="232"/>
        <v>433</v>
      </c>
      <c r="F3471" s="33">
        <f t="shared" si="230"/>
        <v>309</v>
      </c>
      <c r="G3471" s="43"/>
      <c r="H3471" s="33">
        <v>383</v>
      </c>
      <c r="I3471" s="35">
        <v>0.12</v>
      </c>
      <c r="J3471" s="33">
        <v>463</v>
      </c>
      <c r="K3471" s="43">
        <f t="shared" si="231"/>
        <v>309</v>
      </c>
      <c r="L3471" s="43"/>
      <c r="M3471" s="140"/>
      <c r="O3471" s="113"/>
    </row>
    <row r="3472" spans="1:15" x14ac:dyDescent="0.25">
      <c r="A3472" s="29" t="s">
        <v>5617</v>
      </c>
      <c r="B3472" s="28" t="s">
        <v>5618</v>
      </c>
      <c r="C3472" s="1">
        <v>615</v>
      </c>
      <c r="D3472" s="48" t="s">
        <v>743</v>
      </c>
      <c r="E3472" s="43">
        <f t="shared" si="232"/>
        <v>574</v>
      </c>
      <c r="F3472" s="33">
        <f t="shared" si="230"/>
        <v>410</v>
      </c>
      <c r="G3472" s="43"/>
      <c r="H3472" s="33">
        <v>509</v>
      </c>
      <c r="I3472" s="35">
        <v>7.0000000000000007E-2</v>
      </c>
      <c r="J3472" s="33">
        <v>616</v>
      </c>
      <c r="K3472" s="43">
        <f t="shared" si="231"/>
        <v>410</v>
      </c>
      <c r="L3472" s="43"/>
      <c r="M3472" s="140"/>
      <c r="O3472" s="113"/>
    </row>
    <row r="3473" spans="1:15" x14ac:dyDescent="0.25">
      <c r="A3473" s="29" t="s">
        <v>5619</v>
      </c>
      <c r="B3473" s="28" t="s">
        <v>5620</v>
      </c>
      <c r="C3473" s="1">
        <v>1979</v>
      </c>
      <c r="D3473" s="48" t="s">
        <v>743</v>
      </c>
      <c r="E3473" s="43">
        <f t="shared" si="232"/>
        <v>1847</v>
      </c>
      <c r="F3473" s="33">
        <f t="shared" si="230"/>
        <v>1319</v>
      </c>
      <c r="G3473" s="43"/>
      <c r="H3473" s="33">
        <v>1636</v>
      </c>
      <c r="I3473" s="35">
        <v>0.19500000000000001</v>
      </c>
      <c r="J3473" s="33">
        <v>1979</v>
      </c>
      <c r="K3473" s="43">
        <f t="shared" si="231"/>
        <v>1319</v>
      </c>
      <c r="L3473" s="43"/>
      <c r="M3473" s="140"/>
      <c r="O3473" s="113"/>
    </row>
    <row r="3474" spans="1:15" x14ac:dyDescent="0.25">
      <c r="A3474" s="29" t="s">
        <v>5621</v>
      </c>
      <c r="B3474" s="28" t="s">
        <v>5622</v>
      </c>
      <c r="C3474" s="1">
        <v>650</v>
      </c>
      <c r="D3474" s="48" t="s">
        <v>743</v>
      </c>
      <c r="E3474" s="43">
        <f t="shared" si="232"/>
        <v>608</v>
      </c>
      <c r="F3474" s="33">
        <f t="shared" si="230"/>
        <v>434</v>
      </c>
      <c r="G3474" s="43"/>
      <c r="H3474" s="33">
        <v>538</v>
      </c>
      <c r="I3474" s="35">
        <v>0.19500000000000001</v>
      </c>
      <c r="J3474" s="33">
        <v>651</v>
      </c>
      <c r="K3474" s="43">
        <f t="shared" si="231"/>
        <v>434</v>
      </c>
      <c r="L3474" s="43"/>
      <c r="M3474" s="140"/>
      <c r="O3474" s="113"/>
    </row>
    <row r="3475" spans="1:15" x14ac:dyDescent="0.25">
      <c r="A3475" s="29" t="s">
        <v>5623</v>
      </c>
      <c r="B3475" s="28" t="s">
        <v>5624</v>
      </c>
      <c r="C3475" s="1">
        <v>704</v>
      </c>
      <c r="D3475" s="48" t="s">
        <v>743</v>
      </c>
      <c r="E3475" s="43">
        <f t="shared" si="232"/>
        <v>657</v>
      </c>
      <c r="F3475" s="33">
        <f t="shared" si="230"/>
        <v>469</v>
      </c>
      <c r="G3475" s="43"/>
      <c r="H3475" s="33">
        <v>582</v>
      </c>
      <c r="I3475" s="35">
        <v>7.0000000000000007E-2</v>
      </c>
      <c r="J3475" s="33">
        <v>704</v>
      </c>
      <c r="K3475" s="43">
        <f t="shared" si="231"/>
        <v>469</v>
      </c>
      <c r="L3475" s="43"/>
      <c r="M3475" s="140"/>
      <c r="O3475" s="113"/>
    </row>
    <row r="3476" spans="1:15" x14ac:dyDescent="0.25">
      <c r="A3476" s="29" t="s">
        <v>5625</v>
      </c>
      <c r="B3476" s="28" t="s">
        <v>5626</v>
      </c>
      <c r="C3476" s="1">
        <v>1075</v>
      </c>
      <c r="D3476" s="48" t="s">
        <v>743</v>
      </c>
      <c r="E3476" s="43">
        <f t="shared" si="232"/>
        <v>1004</v>
      </c>
      <c r="F3476" s="33">
        <f t="shared" si="230"/>
        <v>717</v>
      </c>
      <c r="G3476" s="43"/>
      <c r="H3476" s="33">
        <v>889</v>
      </c>
      <c r="I3476" s="35">
        <v>0.19500000000000001</v>
      </c>
      <c r="J3476" s="33">
        <v>1075</v>
      </c>
      <c r="K3476" s="43">
        <f t="shared" si="231"/>
        <v>717</v>
      </c>
      <c r="L3476" s="43"/>
      <c r="M3476" s="140"/>
      <c r="O3476" s="113"/>
    </row>
    <row r="3477" spans="1:15" x14ac:dyDescent="0.25">
      <c r="A3477" s="29" t="s">
        <v>5627</v>
      </c>
      <c r="B3477" s="28" t="s">
        <v>5628</v>
      </c>
      <c r="C3477" s="1">
        <v>887</v>
      </c>
      <c r="D3477" s="48" t="s">
        <v>743</v>
      </c>
      <c r="E3477" s="43">
        <f t="shared" si="232"/>
        <v>829</v>
      </c>
      <c r="F3477" s="33">
        <f t="shared" si="230"/>
        <v>592</v>
      </c>
      <c r="G3477" s="43"/>
      <c r="H3477" s="33">
        <v>734</v>
      </c>
      <c r="I3477" s="35">
        <v>0.29499999999999998</v>
      </c>
      <c r="J3477" s="33">
        <v>888</v>
      </c>
      <c r="K3477" s="43">
        <f t="shared" si="231"/>
        <v>592</v>
      </c>
      <c r="L3477" s="43"/>
      <c r="M3477" s="140"/>
      <c r="O3477" s="113"/>
    </row>
    <row r="3478" spans="1:15" x14ac:dyDescent="0.25">
      <c r="A3478" s="29" t="s">
        <v>5629</v>
      </c>
      <c r="B3478" s="28" t="s">
        <v>5630</v>
      </c>
      <c r="C3478" s="1">
        <v>1051</v>
      </c>
      <c r="D3478" s="48" t="s">
        <v>743</v>
      </c>
      <c r="E3478" s="43">
        <f t="shared" si="232"/>
        <v>981</v>
      </c>
      <c r="F3478" s="33">
        <f t="shared" si="230"/>
        <v>701</v>
      </c>
      <c r="G3478" s="43"/>
      <c r="H3478" s="33">
        <v>869</v>
      </c>
      <c r="I3478" s="35">
        <v>7.0000000000000007E-2</v>
      </c>
      <c r="J3478" s="33">
        <v>1051</v>
      </c>
      <c r="K3478" s="43">
        <f t="shared" si="231"/>
        <v>701</v>
      </c>
      <c r="L3478" s="43"/>
      <c r="M3478" s="140"/>
      <c r="O3478" s="113"/>
    </row>
    <row r="3479" spans="1:15" x14ac:dyDescent="0.25">
      <c r="A3479" s="29" t="s">
        <v>5631</v>
      </c>
      <c r="B3479" s="28" t="s">
        <v>5632</v>
      </c>
      <c r="C3479" s="1">
        <v>1731</v>
      </c>
      <c r="D3479" s="48" t="s">
        <v>743</v>
      </c>
      <c r="E3479" s="43">
        <f t="shared" si="232"/>
        <v>1616</v>
      </c>
      <c r="F3479" s="33">
        <f t="shared" si="230"/>
        <v>1154</v>
      </c>
      <c r="G3479" s="43"/>
      <c r="H3479" s="33">
        <v>1431</v>
      </c>
      <c r="I3479" s="35">
        <v>0.15</v>
      </c>
      <c r="J3479" s="33">
        <v>1731</v>
      </c>
      <c r="K3479" s="43">
        <f t="shared" si="231"/>
        <v>1154</v>
      </c>
      <c r="L3479" s="43"/>
      <c r="M3479" s="140"/>
      <c r="O3479" s="113"/>
    </row>
    <row r="3480" spans="1:15" x14ac:dyDescent="0.25">
      <c r="A3480" s="29" t="s">
        <v>5633</v>
      </c>
      <c r="B3480" s="28" t="s">
        <v>5634</v>
      </c>
      <c r="C3480" s="1">
        <v>1888</v>
      </c>
      <c r="D3480" s="48" t="s">
        <v>743</v>
      </c>
      <c r="E3480" s="43">
        <f t="shared" si="232"/>
        <v>1763</v>
      </c>
      <c r="F3480" s="33">
        <f t="shared" si="230"/>
        <v>1259</v>
      </c>
      <c r="G3480" s="43"/>
      <c r="H3480" s="33">
        <v>1561</v>
      </c>
      <c r="I3480" s="35">
        <v>0.48</v>
      </c>
      <c r="J3480" s="33">
        <v>1888</v>
      </c>
      <c r="K3480" s="43">
        <f t="shared" si="231"/>
        <v>1259</v>
      </c>
      <c r="L3480" s="43"/>
      <c r="M3480" s="140"/>
      <c r="O3480" s="113"/>
    </row>
    <row r="3481" spans="1:15" x14ac:dyDescent="0.25">
      <c r="A3481" s="29" t="s">
        <v>5635</v>
      </c>
      <c r="B3481" s="28" t="s">
        <v>5636</v>
      </c>
      <c r="C3481" s="1">
        <v>2600</v>
      </c>
      <c r="D3481" s="48" t="s">
        <v>743</v>
      </c>
      <c r="E3481" s="43">
        <f t="shared" si="232"/>
        <v>2428</v>
      </c>
      <c r="F3481" s="33">
        <f t="shared" si="230"/>
        <v>1734</v>
      </c>
      <c r="G3481" s="43"/>
      <c r="H3481" s="33">
        <v>2150</v>
      </c>
      <c r="I3481" s="35">
        <v>7.0000000000000007E-2</v>
      </c>
      <c r="J3481" s="33">
        <v>2601</v>
      </c>
      <c r="K3481" s="43">
        <f t="shared" si="231"/>
        <v>1734</v>
      </c>
      <c r="L3481" s="43"/>
      <c r="M3481" s="140"/>
      <c r="O3481" s="113"/>
    </row>
    <row r="3482" spans="1:15" x14ac:dyDescent="0.25">
      <c r="A3482" s="29" t="s">
        <v>5637</v>
      </c>
      <c r="B3482" s="28" t="s">
        <v>5638</v>
      </c>
      <c r="C3482" s="1">
        <v>1785</v>
      </c>
      <c r="D3482" s="48" t="s">
        <v>743</v>
      </c>
      <c r="E3482" s="43">
        <f t="shared" si="232"/>
        <v>1666</v>
      </c>
      <c r="F3482" s="33">
        <f t="shared" si="230"/>
        <v>1190</v>
      </c>
      <c r="G3482" s="43"/>
      <c r="H3482" s="33">
        <v>1476</v>
      </c>
      <c r="I3482" s="35">
        <v>0.63500000000000001</v>
      </c>
      <c r="J3482" s="33">
        <v>1785</v>
      </c>
      <c r="K3482" s="43">
        <f t="shared" si="231"/>
        <v>1190</v>
      </c>
      <c r="L3482" s="43"/>
      <c r="M3482" s="140"/>
      <c r="O3482" s="113"/>
    </row>
    <row r="3483" spans="1:15" x14ac:dyDescent="0.25">
      <c r="A3483" s="29" t="s">
        <v>5639</v>
      </c>
      <c r="B3483" s="28" t="s">
        <v>5640</v>
      </c>
      <c r="C3483" s="1">
        <v>2777</v>
      </c>
      <c r="D3483" s="48" t="s">
        <v>743</v>
      </c>
      <c r="E3483" s="43">
        <f t="shared" si="232"/>
        <v>2593</v>
      </c>
      <c r="F3483" s="33">
        <f t="shared" si="230"/>
        <v>1852</v>
      </c>
      <c r="G3483" s="43"/>
      <c r="H3483" s="33">
        <v>2296</v>
      </c>
      <c r="I3483" s="35">
        <v>7.0000000000000007E-2</v>
      </c>
      <c r="J3483" s="33">
        <v>2777</v>
      </c>
      <c r="K3483" s="43">
        <f t="shared" si="231"/>
        <v>1852</v>
      </c>
      <c r="L3483" s="43"/>
      <c r="M3483" s="140"/>
      <c r="O3483" s="113"/>
    </row>
    <row r="3484" spans="1:15" x14ac:dyDescent="0.25">
      <c r="A3484" s="29" t="s">
        <v>5641</v>
      </c>
      <c r="B3484" s="28" t="s">
        <v>5642</v>
      </c>
      <c r="C3484" s="1">
        <v>3462</v>
      </c>
      <c r="D3484" s="48" t="s">
        <v>743</v>
      </c>
      <c r="E3484" s="43">
        <f t="shared" si="232"/>
        <v>3231</v>
      </c>
      <c r="F3484" s="33">
        <f t="shared" si="230"/>
        <v>2308</v>
      </c>
      <c r="G3484" s="43"/>
      <c r="H3484" s="33">
        <v>2862</v>
      </c>
      <c r="I3484" s="35">
        <v>0.19500000000000001</v>
      </c>
      <c r="J3484" s="33">
        <v>3462</v>
      </c>
      <c r="K3484" s="43">
        <f t="shared" si="231"/>
        <v>2308</v>
      </c>
      <c r="L3484" s="43"/>
      <c r="M3484" s="140"/>
      <c r="O3484" s="113"/>
    </row>
    <row r="3485" spans="1:15" x14ac:dyDescent="0.25">
      <c r="A3485" s="29" t="s">
        <v>5643</v>
      </c>
      <c r="B3485" s="28" t="s">
        <v>5644</v>
      </c>
      <c r="C3485" s="1">
        <v>2998</v>
      </c>
      <c r="D3485" s="48" t="s">
        <v>743</v>
      </c>
      <c r="E3485" s="43">
        <f t="shared" si="232"/>
        <v>2799</v>
      </c>
      <c r="F3485" s="33">
        <f t="shared" si="230"/>
        <v>1999</v>
      </c>
      <c r="G3485" s="43"/>
      <c r="H3485" s="33">
        <v>2479</v>
      </c>
      <c r="I3485" s="35">
        <v>0.63500000000000001</v>
      </c>
      <c r="J3485" s="33">
        <v>2999</v>
      </c>
      <c r="K3485" s="43">
        <f t="shared" si="231"/>
        <v>1999</v>
      </c>
      <c r="L3485" s="43"/>
      <c r="M3485" s="140"/>
      <c r="O3485" s="113"/>
    </row>
    <row r="3486" spans="1:15" x14ac:dyDescent="0.25">
      <c r="A3486" s="29" t="s">
        <v>5645</v>
      </c>
      <c r="B3486" s="28" t="s">
        <v>5646</v>
      </c>
      <c r="C3486" s="1">
        <v>2791</v>
      </c>
      <c r="D3486" s="48" t="s">
        <v>743</v>
      </c>
      <c r="E3486" s="43">
        <f t="shared" si="232"/>
        <v>2605</v>
      </c>
      <c r="F3486" s="33">
        <f t="shared" si="230"/>
        <v>1861</v>
      </c>
      <c r="G3486" s="43"/>
      <c r="H3486" s="33">
        <v>2308</v>
      </c>
      <c r="I3486" s="35">
        <v>7.0000000000000007E-2</v>
      </c>
      <c r="J3486" s="33">
        <v>2792</v>
      </c>
      <c r="K3486" s="43">
        <f t="shared" si="231"/>
        <v>1861</v>
      </c>
      <c r="L3486" s="43"/>
      <c r="M3486" s="140"/>
      <c r="O3486" s="113"/>
    </row>
    <row r="3487" spans="1:15" x14ac:dyDescent="0.25">
      <c r="A3487" s="29" t="s">
        <v>5647</v>
      </c>
      <c r="B3487" s="28" t="s">
        <v>5648</v>
      </c>
      <c r="C3487" s="1">
        <v>4370</v>
      </c>
      <c r="D3487" s="48" t="s">
        <v>743</v>
      </c>
      <c r="E3487" s="43">
        <f t="shared" si="232"/>
        <v>4080</v>
      </c>
      <c r="F3487" s="33">
        <f t="shared" si="230"/>
        <v>2914</v>
      </c>
      <c r="G3487" s="43"/>
      <c r="H3487" s="33">
        <v>3613</v>
      </c>
      <c r="I3487" s="35">
        <v>0.5</v>
      </c>
      <c r="J3487" s="33">
        <v>4371</v>
      </c>
      <c r="K3487" s="43">
        <f t="shared" si="231"/>
        <v>2914</v>
      </c>
      <c r="L3487" s="43"/>
      <c r="M3487" s="140"/>
      <c r="O3487" s="113"/>
    </row>
    <row r="3488" spans="1:15" x14ac:dyDescent="0.25">
      <c r="A3488" s="29" t="s">
        <v>5649</v>
      </c>
      <c r="B3488" s="28" t="s">
        <v>5650</v>
      </c>
      <c r="C3488" s="1">
        <v>9619</v>
      </c>
      <c r="D3488" s="48" t="s">
        <v>743</v>
      </c>
      <c r="E3488" s="43">
        <f t="shared" si="232"/>
        <v>8978</v>
      </c>
      <c r="F3488" s="33">
        <f t="shared" si="230"/>
        <v>6413</v>
      </c>
      <c r="G3488" s="43"/>
      <c r="H3488" s="33">
        <v>7952</v>
      </c>
      <c r="I3488" s="35">
        <v>0.85</v>
      </c>
      <c r="J3488" s="33">
        <v>9619</v>
      </c>
      <c r="K3488" s="43">
        <f t="shared" si="231"/>
        <v>6413</v>
      </c>
      <c r="L3488" s="43"/>
      <c r="M3488" s="140"/>
      <c r="O3488" s="113"/>
    </row>
    <row r="3489" spans="1:15" x14ac:dyDescent="0.25">
      <c r="A3489" s="35"/>
      <c r="B3489" s="48"/>
      <c r="E3489" s="43" t="str">
        <f t="shared" si="232"/>
        <v/>
      </c>
      <c r="F3489" s="33" t="str">
        <f t="shared" si="230"/>
        <v/>
      </c>
      <c r="G3489" s="43"/>
      <c r="H3489" s="29"/>
      <c r="J3489" s="33" t="s">
        <v>159</v>
      </c>
      <c r="K3489" s="43"/>
      <c r="L3489" s="43"/>
      <c r="M3489" s="140"/>
      <c r="O3489" s="113"/>
    </row>
    <row r="3490" spans="1:15" ht="15.75" thickBot="1" x14ac:dyDescent="0.3">
      <c r="E3490" s="43" t="str">
        <f t="shared" si="232"/>
        <v/>
      </c>
      <c r="F3490" s="33" t="str">
        <f t="shared" si="230"/>
        <v/>
      </c>
      <c r="G3490" s="43"/>
      <c r="H3490" s="29"/>
      <c r="J3490" s="114" t="s">
        <v>159</v>
      </c>
      <c r="K3490" s="43"/>
      <c r="L3490" s="43"/>
      <c r="M3490" s="140"/>
      <c r="O3490" s="113"/>
    </row>
    <row r="3491" spans="1:15" x14ac:dyDescent="0.25">
      <c r="B3491" s="30" t="s">
        <v>5601</v>
      </c>
      <c r="E3491" s="43" t="str">
        <f t="shared" si="232"/>
        <v/>
      </c>
      <c r="F3491" s="33" t="str">
        <f t="shared" si="230"/>
        <v/>
      </c>
      <c r="G3491" s="43"/>
      <c r="H3491" s="29"/>
      <c r="J3491" s="114" t="s">
        <v>159</v>
      </c>
      <c r="K3491" s="43"/>
      <c r="L3491" s="43"/>
      <c r="M3491" s="140"/>
      <c r="O3491" s="113"/>
    </row>
    <row r="3492" spans="1:15" x14ac:dyDescent="0.25">
      <c r="B3492" s="37" t="s">
        <v>5651</v>
      </c>
      <c r="E3492" s="43" t="str">
        <f t="shared" si="232"/>
        <v/>
      </c>
      <c r="F3492" s="33" t="str">
        <f t="shared" si="230"/>
        <v/>
      </c>
      <c r="G3492" s="43"/>
      <c r="H3492" s="29"/>
      <c r="J3492" s="114" t="s">
        <v>159</v>
      </c>
      <c r="K3492" s="43"/>
      <c r="L3492" s="43"/>
      <c r="M3492" s="140"/>
      <c r="O3492" s="113"/>
    </row>
    <row r="3493" spans="1:15" x14ac:dyDescent="0.25">
      <c r="B3493" s="37" t="s">
        <v>5384</v>
      </c>
      <c r="D3493" s="31"/>
      <c r="E3493" s="43" t="str">
        <f t="shared" si="232"/>
        <v/>
      </c>
      <c r="F3493" s="33" t="str">
        <f t="shared" si="230"/>
        <v/>
      </c>
      <c r="G3493" s="43"/>
      <c r="H3493" s="55" t="s">
        <v>241</v>
      </c>
      <c r="I3493" s="35" t="s">
        <v>242</v>
      </c>
      <c r="J3493" s="114" t="s">
        <v>159</v>
      </c>
      <c r="K3493" s="43"/>
      <c r="L3493" s="43"/>
      <c r="M3493" s="140"/>
      <c r="O3493" s="113"/>
    </row>
    <row r="3494" spans="1:15" ht="15.75" thickBot="1" x14ac:dyDescent="0.3">
      <c r="A3494" s="23" t="s">
        <v>73</v>
      </c>
      <c r="B3494" s="59"/>
      <c r="D3494" s="31" t="s">
        <v>243</v>
      </c>
      <c r="E3494" s="43" t="str">
        <f t="shared" si="232"/>
        <v/>
      </c>
      <c r="F3494" s="33" t="str">
        <f t="shared" si="230"/>
        <v/>
      </c>
      <c r="G3494" s="43"/>
      <c r="H3494" s="55" t="s">
        <v>244</v>
      </c>
      <c r="I3494" s="35" t="s">
        <v>245</v>
      </c>
      <c r="J3494" s="114" t="s">
        <v>159</v>
      </c>
      <c r="K3494" s="43"/>
      <c r="L3494" s="43"/>
      <c r="M3494" s="140"/>
      <c r="O3494" s="113"/>
    </row>
    <row r="3495" spans="1:15" x14ac:dyDescent="0.25">
      <c r="A3495" s="29" t="s">
        <v>5652</v>
      </c>
      <c r="B3495" s="28" t="s">
        <v>5653</v>
      </c>
      <c r="C3495" s="1">
        <v>568</v>
      </c>
      <c r="D3495" s="48" t="s">
        <v>743</v>
      </c>
      <c r="E3495" s="43">
        <f t="shared" si="232"/>
        <v>531</v>
      </c>
      <c r="F3495" s="33">
        <f t="shared" si="230"/>
        <v>379</v>
      </c>
      <c r="G3495" s="43"/>
      <c r="H3495" s="33">
        <v>470</v>
      </c>
      <c r="I3495" s="35">
        <v>0.05</v>
      </c>
      <c r="J3495" s="33">
        <v>569</v>
      </c>
      <c r="K3495" s="43">
        <f t="shared" ref="K3495:K3504" si="233">H3495/1.24</f>
        <v>379</v>
      </c>
      <c r="L3495" s="43"/>
      <c r="M3495" s="140"/>
      <c r="O3495" s="113"/>
    </row>
    <row r="3496" spans="1:15" x14ac:dyDescent="0.25">
      <c r="A3496" s="29" t="s">
        <v>5654</v>
      </c>
      <c r="B3496" s="28" t="s">
        <v>5655</v>
      </c>
      <c r="C3496" s="1">
        <v>509</v>
      </c>
      <c r="D3496" s="48" t="s">
        <v>743</v>
      </c>
      <c r="E3496" s="43">
        <f t="shared" si="232"/>
        <v>476</v>
      </c>
      <c r="F3496" s="33">
        <f t="shared" si="230"/>
        <v>340</v>
      </c>
      <c r="G3496" s="43"/>
      <c r="H3496" s="33">
        <v>421</v>
      </c>
      <c r="I3496" s="35">
        <v>9.4E-2</v>
      </c>
      <c r="J3496" s="33">
        <v>509</v>
      </c>
      <c r="K3496" s="43">
        <f t="shared" si="233"/>
        <v>340</v>
      </c>
      <c r="L3496" s="43"/>
      <c r="M3496" s="140"/>
      <c r="O3496" s="113"/>
    </row>
    <row r="3497" spans="1:15" x14ac:dyDescent="0.25">
      <c r="A3497" s="29" t="s">
        <v>5656</v>
      </c>
      <c r="B3497" s="28" t="s">
        <v>5657</v>
      </c>
      <c r="C3497" s="1">
        <v>638</v>
      </c>
      <c r="D3497" s="48" t="s">
        <v>743</v>
      </c>
      <c r="E3497" s="43">
        <f t="shared" si="232"/>
        <v>596</v>
      </c>
      <c r="F3497" s="33">
        <f t="shared" si="230"/>
        <v>426</v>
      </c>
      <c r="G3497" s="43"/>
      <c r="H3497" s="33">
        <v>528</v>
      </c>
      <c r="I3497" s="35">
        <v>0.16</v>
      </c>
      <c r="J3497" s="33">
        <v>639</v>
      </c>
      <c r="K3497" s="43">
        <f t="shared" si="233"/>
        <v>426</v>
      </c>
      <c r="L3497" s="43"/>
      <c r="M3497" s="140"/>
      <c r="O3497" s="113"/>
    </row>
    <row r="3498" spans="1:15" x14ac:dyDescent="0.25">
      <c r="A3498" s="29" t="s">
        <v>5658</v>
      </c>
      <c r="B3498" s="28" t="s">
        <v>5659</v>
      </c>
      <c r="C3498" s="1">
        <v>913</v>
      </c>
      <c r="D3498" s="48" t="s">
        <v>743</v>
      </c>
      <c r="E3498" s="43">
        <f t="shared" si="232"/>
        <v>853</v>
      </c>
      <c r="F3498" s="33">
        <f t="shared" si="230"/>
        <v>609</v>
      </c>
      <c r="G3498" s="43"/>
      <c r="H3498" s="33">
        <v>755</v>
      </c>
      <c r="I3498" s="35">
        <v>0.255</v>
      </c>
      <c r="J3498" s="33">
        <v>913</v>
      </c>
      <c r="K3498" s="43">
        <f t="shared" si="233"/>
        <v>609</v>
      </c>
      <c r="L3498" s="43"/>
      <c r="M3498" s="140"/>
      <c r="O3498" s="113"/>
    </row>
    <row r="3499" spans="1:15" x14ac:dyDescent="0.25">
      <c r="A3499" s="29" t="s">
        <v>5660</v>
      </c>
      <c r="B3499" s="28" t="s">
        <v>5661</v>
      </c>
      <c r="C3499" s="1">
        <v>1219</v>
      </c>
      <c r="D3499" s="48" t="s">
        <v>743</v>
      </c>
      <c r="E3499" s="43">
        <f t="shared" si="232"/>
        <v>1138</v>
      </c>
      <c r="F3499" s="33">
        <f t="shared" si="230"/>
        <v>813</v>
      </c>
      <c r="G3499" s="43"/>
      <c r="H3499" s="33">
        <v>1008</v>
      </c>
      <c r="I3499" s="35">
        <v>0.39</v>
      </c>
      <c r="J3499" s="33">
        <v>1219</v>
      </c>
      <c r="K3499" s="43">
        <f t="shared" si="233"/>
        <v>813</v>
      </c>
      <c r="L3499" s="43"/>
      <c r="M3499" s="140"/>
      <c r="O3499" s="113"/>
    </row>
    <row r="3500" spans="1:15" x14ac:dyDescent="0.25">
      <c r="A3500" s="29" t="s">
        <v>5662</v>
      </c>
      <c r="B3500" s="28" t="s">
        <v>5663</v>
      </c>
      <c r="C3500" s="1">
        <v>3693</v>
      </c>
      <c r="D3500" s="48" t="s">
        <v>743</v>
      </c>
      <c r="E3500" s="43">
        <f t="shared" si="232"/>
        <v>3447</v>
      </c>
      <c r="F3500" s="33">
        <f t="shared" si="230"/>
        <v>2462</v>
      </c>
      <c r="G3500" s="43"/>
      <c r="H3500" s="33">
        <v>3053</v>
      </c>
      <c r="I3500" s="35">
        <v>0.65</v>
      </c>
      <c r="J3500" s="33">
        <v>3693</v>
      </c>
      <c r="K3500" s="43">
        <f t="shared" si="233"/>
        <v>2462</v>
      </c>
      <c r="L3500" s="43"/>
      <c r="M3500" s="140"/>
      <c r="O3500" s="113"/>
    </row>
    <row r="3501" spans="1:15" x14ac:dyDescent="0.25">
      <c r="A3501" s="29" t="s">
        <v>5664</v>
      </c>
      <c r="B3501" s="28" t="s">
        <v>5665</v>
      </c>
      <c r="C3501" s="1">
        <v>2351</v>
      </c>
      <c r="D3501" s="48" t="s">
        <v>743</v>
      </c>
      <c r="E3501" s="43">
        <f t="shared" si="232"/>
        <v>2195</v>
      </c>
      <c r="F3501" s="33">
        <f t="shared" si="230"/>
        <v>1568</v>
      </c>
      <c r="G3501" s="43"/>
      <c r="H3501" s="33">
        <v>1944</v>
      </c>
      <c r="I3501" s="35">
        <v>0.81</v>
      </c>
      <c r="J3501" s="33">
        <v>2352</v>
      </c>
      <c r="K3501" s="43">
        <f t="shared" si="233"/>
        <v>1568</v>
      </c>
      <c r="L3501" s="43"/>
      <c r="M3501" s="140"/>
      <c r="O3501" s="113"/>
    </row>
    <row r="3502" spans="1:15" x14ac:dyDescent="0.25">
      <c r="A3502" s="29" t="s">
        <v>5666</v>
      </c>
      <c r="B3502" s="28" t="s">
        <v>5667</v>
      </c>
      <c r="C3502" s="1">
        <v>3791</v>
      </c>
      <c r="D3502" s="48" t="s">
        <v>743</v>
      </c>
      <c r="E3502" s="43">
        <f t="shared" si="232"/>
        <v>3538</v>
      </c>
      <c r="F3502" s="33">
        <f t="shared" si="230"/>
        <v>2527</v>
      </c>
      <c r="G3502" s="43"/>
      <c r="H3502" s="33">
        <v>3134</v>
      </c>
      <c r="I3502" s="35">
        <v>1</v>
      </c>
      <c r="J3502" s="33">
        <v>3791</v>
      </c>
      <c r="K3502" s="43">
        <f t="shared" si="233"/>
        <v>2527</v>
      </c>
      <c r="L3502" s="43"/>
      <c r="M3502" s="140"/>
      <c r="O3502" s="113"/>
    </row>
    <row r="3503" spans="1:15" x14ac:dyDescent="0.25">
      <c r="A3503" s="29" t="s">
        <v>5668</v>
      </c>
      <c r="B3503" s="28" t="s">
        <v>5669</v>
      </c>
      <c r="C3503" s="1">
        <v>10832</v>
      </c>
      <c r="D3503" s="48" t="s">
        <v>743</v>
      </c>
      <c r="E3503" s="43">
        <f t="shared" si="232"/>
        <v>10111</v>
      </c>
      <c r="F3503" s="33">
        <f t="shared" si="230"/>
        <v>7222</v>
      </c>
      <c r="G3503" s="43"/>
      <c r="H3503" s="33">
        <v>8955</v>
      </c>
      <c r="I3503" s="35">
        <v>1.25</v>
      </c>
      <c r="J3503" s="33">
        <v>10833</v>
      </c>
      <c r="K3503" s="43">
        <f t="shared" si="233"/>
        <v>7222</v>
      </c>
      <c r="L3503" s="43"/>
      <c r="M3503" s="140"/>
      <c r="O3503" s="113"/>
    </row>
    <row r="3504" spans="1:15" x14ac:dyDescent="0.25">
      <c r="A3504" s="29" t="s">
        <v>5670</v>
      </c>
      <c r="B3504" s="28" t="s">
        <v>5671</v>
      </c>
      <c r="C3504" s="1">
        <v>11400</v>
      </c>
      <c r="D3504" s="48" t="s">
        <v>743</v>
      </c>
      <c r="E3504" s="43">
        <f t="shared" si="232"/>
        <v>10640</v>
      </c>
      <c r="F3504" s="33">
        <f t="shared" si="230"/>
        <v>7600</v>
      </c>
      <c r="G3504" s="43"/>
      <c r="H3504" s="33">
        <v>9424</v>
      </c>
      <c r="I3504" s="35">
        <v>1.62</v>
      </c>
      <c r="J3504" s="33">
        <v>11400</v>
      </c>
      <c r="K3504" s="43">
        <f t="shared" si="233"/>
        <v>7600</v>
      </c>
      <c r="L3504" s="43"/>
      <c r="M3504" s="140"/>
      <c r="O3504" s="113"/>
    </row>
    <row r="3505" spans="1:15" x14ac:dyDescent="0.25">
      <c r="B3505" s="48"/>
      <c r="E3505" s="43" t="str">
        <f t="shared" si="232"/>
        <v/>
      </c>
      <c r="F3505" s="33" t="str">
        <f t="shared" si="230"/>
        <v/>
      </c>
      <c r="G3505" s="43"/>
      <c r="H3505" s="29"/>
      <c r="J3505" s="114" t="s">
        <v>159</v>
      </c>
      <c r="K3505" s="43"/>
      <c r="L3505" s="43"/>
      <c r="M3505" s="140"/>
      <c r="O3505" s="113"/>
    </row>
    <row r="3506" spans="1:15" ht="15.75" thickBot="1" x14ac:dyDescent="0.3">
      <c r="E3506" s="43" t="str">
        <f t="shared" si="232"/>
        <v/>
      </c>
      <c r="F3506" s="33" t="str">
        <f t="shared" si="230"/>
        <v/>
      </c>
      <c r="G3506" s="43"/>
      <c r="H3506" s="29"/>
      <c r="J3506" s="114" t="s">
        <v>159</v>
      </c>
      <c r="K3506" s="43"/>
      <c r="L3506" s="43"/>
      <c r="M3506" s="140"/>
      <c r="O3506" s="113"/>
    </row>
    <row r="3507" spans="1:15" x14ac:dyDescent="0.25">
      <c r="B3507" s="30" t="s">
        <v>5601</v>
      </c>
      <c r="E3507" s="43" t="str">
        <f t="shared" si="232"/>
        <v/>
      </c>
      <c r="F3507" s="33" t="str">
        <f t="shared" si="230"/>
        <v/>
      </c>
      <c r="G3507" s="43"/>
      <c r="H3507" s="29"/>
      <c r="J3507" s="114" t="s">
        <v>159</v>
      </c>
      <c r="K3507" s="43"/>
      <c r="L3507" s="43"/>
      <c r="M3507" s="140"/>
      <c r="O3507" s="113"/>
    </row>
    <row r="3508" spans="1:15" x14ac:dyDescent="0.25">
      <c r="B3508" s="37" t="s">
        <v>5672</v>
      </c>
      <c r="E3508" s="43" t="str">
        <f t="shared" si="232"/>
        <v/>
      </c>
      <c r="F3508" s="33" t="str">
        <f t="shared" si="230"/>
        <v/>
      </c>
      <c r="G3508" s="43"/>
      <c r="H3508" s="29"/>
      <c r="J3508" s="114" t="s">
        <v>159</v>
      </c>
      <c r="K3508" s="43"/>
      <c r="L3508" s="43"/>
      <c r="M3508" s="140"/>
      <c r="O3508" s="113"/>
    </row>
    <row r="3509" spans="1:15" x14ac:dyDescent="0.25">
      <c r="B3509" s="37" t="s">
        <v>5384</v>
      </c>
      <c r="D3509" s="31"/>
      <c r="E3509" s="43" t="str">
        <f t="shared" si="232"/>
        <v/>
      </c>
      <c r="F3509" s="33" t="str">
        <f t="shared" si="230"/>
        <v/>
      </c>
      <c r="G3509" s="43"/>
      <c r="H3509" s="55" t="s">
        <v>241</v>
      </c>
      <c r="I3509" s="35" t="s">
        <v>242</v>
      </c>
      <c r="J3509" s="114" t="s">
        <v>159</v>
      </c>
      <c r="K3509" s="43"/>
      <c r="L3509" s="43"/>
      <c r="M3509" s="140"/>
      <c r="O3509" s="113"/>
    </row>
    <row r="3510" spans="1:15" ht="15.75" thickBot="1" x14ac:dyDescent="0.3">
      <c r="A3510" s="23" t="s">
        <v>73</v>
      </c>
      <c r="B3510" s="59"/>
      <c r="D3510" s="31" t="s">
        <v>243</v>
      </c>
      <c r="E3510" s="43" t="str">
        <f t="shared" si="232"/>
        <v/>
      </c>
      <c r="F3510" s="33" t="str">
        <f t="shared" si="230"/>
        <v/>
      </c>
      <c r="G3510" s="43"/>
      <c r="H3510" s="55" t="s">
        <v>244</v>
      </c>
      <c r="I3510" s="35" t="s">
        <v>245</v>
      </c>
      <c r="J3510" s="114" t="s">
        <v>159</v>
      </c>
      <c r="K3510" s="43"/>
      <c r="L3510" s="43"/>
      <c r="M3510" s="140"/>
      <c r="O3510" s="113"/>
    </row>
    <row r="3511" spans="1:15" x14ac:dyDescent="0.25">
      <c r="A3511" s="29" t="s">
        <v>5673</v>
      </c>
      <c r="B3511" s="28" t="s">
        <v>5674</v>
      </c>
      <c r="C3511" s="1">
        <v>321</v>
      </c>
      <c r="D3511" s="48" t="s">
        <v>743</v>
      </c>
      <c r="E3511" s="43">
        <f t="shared" si="232"/>
        <v>301</v>
      </c>
      <c r="F3511" s="33">
        <f t="shared" si="230"/>
        <v>215</v>
      </c>
      <c r="G3511" s="43"/>
      <c r="H3511" s="33">
        <v>266</v>
      </c>
      <c r="I3511" s="35">
        <v>1.4E-2</v>
      </c>
      <c r="J3511" s="33">
        <v>322</v>
      </c>
      <c r="K3511" s="43">
        <f t="shared" ref="K3511:K3521" si="234">H3511/1.24</f>
        <v>215</v>
      </c>
      <c r="L3511" s="43"/>
      <c r="M3511" s="140"/>
      <c r="O3511" s="113"/>
    </row>
    <row r="3512" spans="1:15" x14ac:dyDescent="0.25">
      <c r="A3512" s="29" t="s">
        <v>5675</v>
      </c>
      <c r="B3512" s="28" t="s">
        <v>5676</v>
      </c>
      <c r="C3512" s="1">
        <v>279</v>
      </c>
      <c r="D3512" s="48" t="s">
        <v>743</v>
      </c>
      <c r="E3512" s="43">
        <f t="shared" si="232"/>
        <v>260</v>
      </c>
      <c r="F3512" s="33">
        <f t="shared" si="230"/>
        <v>186</v>
      </c>
      <c r="G3512" s="43"/>
      <c r="H3512" s="33">
        <v>231</v>
      </c>
      <c r="I3512" s="35">
        <v>0.02</v>
      </c>
      <c r="J3512" s="33">
        <v>279</v>
      </c>
      <c r="K3512" s="43">
        <f t="shared" si="234"/>
        <v>186</v>
      </c>
      <c r="L3512" s="43"/>
      <c r="M3512" s="140"/>
      <c r="O3512" s="113"/>
    </row>
    <row r="3513" spans="1:15" x14ac:dyDescent="0.25">
      <c r="A3513" s="29" t="s">
        <v>5677</v>
      </c>
      <c r="B3513" s="28" t="s">
        <v>5678</v>
      </c>
      <c r="C3513" s="1">
        <v>321</v>
      </c>
      <c r="D3513" s="48" t="s">
        <v>743</v>
      </c>
      <c r="E3513" s="43">
        <f t="shared" si="232"/>
        <v>301</v>
      </c>
      <c r="F3513" s="33">
        <f t="shared" si="230"/>
        <v>215</v>
      </c>
      <c r="G3513" s="43"/>
      <c r="H3513" s="33">
        <v>266</v>
      </c>
      <c r="I3513" s="35">
        <v>2.5999999999999999E-2</v>
      </c>
      <c r="J3513" s="33">
        <v>322</v>
      </c>
      <c r="K3513" s="43">
        <f t="shared" si="234"/>
        <v>215</v>
      </c>
      <c r="L3513" s="43"/>
      <c r="M3513" s="140"/>
      <c r="O3513" s="113"/>
    </row>
    <row r="3514" spans="1:15" x14ac:dyDescent="0.25">
      <c r="A3514" s="29" t="s">
        <v>5679</v>
      </c>
      <c r="B3514" s="28" t="s">
        <v>5680</v>
      </c>
      <c r="C3514" s="1">
        <v>475</v>
      </c>
      <c r="D3514" s="48" t="s">
        <v>743</v>
      </c>
      <c r="E3514" s="43">
        <f t="shared" si="232"/>
        <v>444</v>
      </c>
      <c r="F3514" s="33">
        <f t="shared" si="230"/>
        <v>317</v>
      </c>
      <c r="G3514" s="43"/>
      <c r="H3514" s="33">
        <v>393</v>
      </c>
      <c r="I3514" s="35">
        <v>5.2999999999999999E-2</v>
      </c>
      <c r="J3514" s="33">
        <v>475</v>
      </c>
      <c r="K3514" s="43">
        <f t="shared" si="234"/>
        <v>317</v>
      </c>
      <c r="L3514" s="43"/>
      <c r="M3514" s="140"/>
      <c r="O3514" s="113"/>
    </row>
    <row r="3515" spans="1:15" x14ac:dyDescent="0.25">
      <c r="A3515" s="29" t="s">
        <v>5681</v>
      </c>
      <c r="B3515" s="28" t="s">
        <v>5682</v>
      </c>
      <c r="C3515" s="1">
        <v>563</v>
      </c>
      <c r="D3515" s="48" t="s">
        <v>743</v>
      </c>
      <c r="E3515" s="43">
        <f t="shared" si="232"/>
        <v>526</v>
      </c>
      <c r="F3515" s="33">
        <f t="shared" si="230"/>
        <v>376</v>
      </c>
      <c r="G3515" s="43"/>
      <c r="H3515" s="33">
        <v>466</v>
      </c>
      <c r="I3515" s="35">
        <v>7.1999999999999995E-2</v>
      </c>
      <c r="J3515" s="33">
        <v>564</v>
      </c>
      <c r="K3515" s="43">
        <f t="shared" si="234"/>
        <v>376</v>
      </c>
      <c r="L3515" s="43"/>
      <c r="M3515" s="140"/>
      <c r="O3515" s="113"/>
    </row>
    <row r="3516" spans="1:15" x14ac:dyDescent="0.25">
      <c r="A3516" s="29" t="s">
        <v>5683</v>
      </c>
      <c r="B3516" s="28" t="s">
        <v>5684</v>
      </c>
      <c r="C3516" s="1">
        <v>900</v>
      </c>
      <c r="D3516" s="48" t="s">
        <v>743</v>
      </c>
      <c r="E3516" s="43">
        <f t="shared" si="232"/>
        <v>840</v>
      </c>
      <c r="F3516" s="33">
        <f t="shared" si="230"/>
        <v>600</v>
      </c>
      <c r="G3516" s="43"/>
      <c r="H3516" s="33">
        <v>744</v>
      </c>
      <c r="I3516" s="35">
        <v>0.112</v>
      </c>
      <c r="J3516" s="33">
        <v>900</v>
      </c>
      <c r="K3516" s="43">
        <f t="shared" si="234"/>
        <v>600</v>
      </c>
      <c r="L3516" s="43"/>
      <c r="M3516" s="140"/>
      <c r="O3516" s="113"/>
    </row>
    <row r="3517" spans="1:15" x14ac:dyDescent="0.25">
      <c r="A3517" s="29" t="s">
        <v>5685</v>
      </c>
      <c r="B3517" s="28" t="s">
        <v>5686</v>
      </c>
      <c r="C3517" s="1">
        <v>1291</v>
      </c>
      <c r="D3517" s="48" t="s">
        <v>743</v>
      </c>
      <c r="E3517" s="43">
        <f t="shared" si="232"/>
        <v>1205</v>
      </c>
      <c r="F3517" s="33">
        <f t="shared" si="230"/>
        <v>861</v>
      </c>
      <c r="G3517" s="43"/>
      <c r="H3517" s="33">
        <v>1068</v>
      </c>
      <c r="I3517" s="35">
        <v>0.19</v>
      </c>
      <c r="J3517" s="33">
        <v>1292</v>
      </c>
      <c r="K3517" s="43">
        <f t="shared" si="234"/>
        <v>861</v>
      </c>
      <c r="L3517" s="43"/>
      <c r="M3517" s="140"/>
      <c r="O3517" s="113"/>
    </row>
    <row r="3518" spans="1:15" x14ac:dyDescent="0.25">
      <c r="A3518" s="29" t="s">
        <v>5687</v>
      </c>
      <c r="B3518" s="28" t="s">
        <v>5688</v>
      </c>
      <c r="C3518" s="1">
        <v>1446</v>
      </c>
      <c r="D3518" s="48" t="s">
        <v>743</v>
      </c>
      <c r="E3518" s="43">
        <f t="shared" si="232"/>
        <v>1351</v>
      </c>
      <c r="F3518" s="33">
        <f t="shared" si="230"/>
        <v>965</v>
      </c>
      <c r="G3518" s="43"/>
      <c r="H3518" s="33">
        <v>1196</v>
      </c>
      <c r="I3518" s="35">
        <v>0.22</v>
      </c>
      <c r="J3518" s="33">
        <v>1447</v>
      </c>
      <c r="K3518" s="43">
        <f t="shared" si="234"/>
        <v>965</v>
      </c>
      <c r="L3518" s="43"/>
      <c r="M3518" s="140"/>
      <c r="O3518" s="113"/>
    </row>
    <row r="3519" spans="1:15" x14ac:dyDescent="0.25">
      <c r="A3519" s="29" t="s">
        <v>5689</v>
      </c>
      <c r="B3519" s="28" t="s">
        <v>5690</v>
      </c>
      <c r="C3519" s="1">
        <v>2693</v>
      </c>
      <c r="D3519" s="48" t="s">
        <v>743</v>
      </c>
      <c r="E3519" s="43">
        <f t="shared" si="232"/>
        <v>2514</v>
      </c>
      <c r="F3519" s="33">
        <f t="shared" si="230"/>
        <v>1796</v>
      </c>
      <c r="G3519" s="43"/>
      <c r="H3519" s="33">
        <v>2227</v>
      </c>
      <c r="I3519" s="35">
        <v>0.46</v>
      </c>
      <c r="J3519" s="33">
        <v>2694</v>
      </c>
      <c r="K3519" s="43">
        <f t="shared" si="234"/>
        <v>1796</v>
      </c>
      <c r="L3519" s="43"/>
      <c r="M3519" s="140"/>
      <c r="O3519" s="113"/>
    </row>
    <row r="3520" spans="1:15" x14ac:dyDescent="0.25">
      <c r="A3520" s="29" t="s">
        <v>5691</v>
      </c>
      <c r="B3520" s="28" t="s">
        <v>5692</v>
      </c>
      <c r="C3520" s="1">
        <v>3603</v>
      </c>
      <c r="D3520" s="48" t="s">
        <v>743</v>
      </c>
      <c r="E3520" s="43">
        <f t="shared" si="232"/>
        <v>3363</v>
      </c>
      <c r="F3520" s="33">
        <f t="shared" si="230"/>
        <v>2402</v>
      </c>
      <c r="G3520" s="43"/>
      <c r="H3520" s="33">
        <v>2979</v>
      </c>
      <c r="I3520" s="35">
        <v>0.5</v>
      </c>
      <c r="J3520" s="33">
        <v>3604</v>
      </c>
      <c r="K3520" s="43">
        <f t="shared" si="234"/>
        <v>2402</v>
      </c>
      <c r="L3520" s="43"/>
      <c r="M3520" s="140"/>
      <c r="O3520" s="113"/>
    </row>
    <row r="3521" spans="1:15" ht="15.75" thickBot="1" x14ac:dyDescent="0.3">
      <c r="A3521" s="29" t="s">
        <v>5693</v>
      </c>
      <c r="B3521" s="28" t="s">
        <v>5694</v>
      </c>
      <c r="C3521" s="1">
        <v>6298</v>
      </c>
      <c r="D3521" s="48" t="s">
        <v>743</v>
      </c>
      <c r="E3521" s="43">
        <f t="shared" si="232"/>
        <v>5879</v>
      </c>
      <c r="F3521" s="33">
        <f t="shared" si="230"/>
        <v>4199</v>
      </c>
      <c r="G3521" s="43"/>
      <c r="H3521" s="33">
        <v>5207</v>
      </c>
      <c r="I3521" s="35">
        <v>0.7</v>
      </c>
      <c r="J3521" s="33">
        <v>6299</v>
      </c>
      <c r="K3521" s="43">
        <f t="shared" si="234"/>
        <v>4199</v>
      </c>
      <c r="L3521" s="43"/>
      <c r="M3521" s="140"/>
      <c r="O3521" s="113"/>
    </row>
    <row r="3522" spans="1:15" x14ac:dyDescent="0.25">
      <c r="B3522" s="30" t="s">
        <v>5601</v>
      </c>
      <c r="E3522" s="43" t="str">
        <f t="shared" si="232"/>
        <v/>
      </c>
      <c r="F3522" s="33" t="str">
        <f t="shared" si="230"/>
        <v/>
      </c>
      <c r="G3522" s="43"/>
      <c r="H3522" s="29"/>
      <c r="J3522" s="114" t="s">
        <v>159</v>
      </c>
      <c r="K3522" s="43"/>
      <c r="L3522" s="43"/>
      <c r="M3522" s="140"/>
      <c r="O3522" s="113"/>
    </row>
    <row r="3523" spans="1:15" x14ac:dyDescent="0.25">
      <c r="B3523" s="37" t="s">
        <v>5695</v>
      </c>
      <c r="E3523" s="43" t="str">
        <f t="shared" si="232"/>
        <v/>
      </c>
      <c r="F3523" s="33" t="str">
        <f t="shared" si="230"/>
        <v/>
      </c>
      <c r="G3523" s="43"/>
      <c r="H3523" s="29"/>
      <c r="J3523" s="114" t="s">
        <v>159</v>
      </c>
      <c r="K3523" s="43"/>
      <c r="L3523" s="43"/>
      <c r="M3523" s="140"/>
      <c r="O3523" s="113"/>
    </row>
    <row r="3524" spans="1:15" x14ac:dyDescent="0.25">
      <c r="B3524" s="37" t="s">
        <v>5384</v>
      </c>
      <c r="D3524" s="31"/>
      <c r="E3524" s="43" t="str">
        <f t="shared" si="232"/>
        <v/>
      </c>
      <c r="F3524" s="33" t="str">
        <f t="shared" si="230"/>
        <v/>
      </c>
      <c r="G3524" s="43"/>
      <c r="H3524" s="55" t="s">
        <v>241</v>
      </c>
      <c r="I3524" s="35" t="s">
        <v>242</v>
      </c>
      <c r="J3524" s="114" t="s">
        <v>159</v>
      </c>
      <c r="K3524" s="43"/>
      <c r="L3524" s="43"/>
      <c r="M3524" s="140"/>
      <c r="O3524" s="113"/>
    </row>
    <row r="3525" spans="1:15" ht="15.75" thickBot="1" x14ac:dyDescent="0.3">
      <c r="A3525" s="23" t="s">
        <v>73</v>
      </c>
      <c r="B3525" s="59"/>
      <c r="D3525" s="31" t="s">
        <v>243</v>
      </c>
      <c r="E3525" s="43" t="str">
        <f t="shared" si="232"/>
        <v/>
      </c>
      <c r="F3525" s="33" t="str">
        <f t="shared" si="230"/>
        <v/>
      </c>
      <c r="G3525" s="43"/>
      <c r="H3525" s="55" t="s">
        <v>244</v>
      </c>
      <c r="I3525" s="35" t="s">
        <v>245</v>
      </c>
      <c r="J3525" s="114" t="s">
        <v>159</v>
      </c>
      <c r="K3525" s="43"/>
      <c r="L3525" s="43"/>
      <c r="M3525" s="140"/>
      <c r="O3525" s="113"/>
    </row>
    <row r="3526" spans="1:15" x14ac:dyDescent="0.25">
      <c r="A3526" s="29" t="s">
        <v>5696</v>
      </c>
      <c r="B3526" s="28" t="s">
        <v>5697</v>
      </c>
      <c r="C3526" s="1">
        <v>381</v>
      </c>
      <c r="D3526" s="48" t="s">
        <v>743</v>
      </c>
      <c r="E3526" s="43">
        <f t="shared" si="232"/>
        <v>356</v>
      </c>
      <c r="F3526" s="33">
        <f t="shared" si="230"/>
        <v>254</v>
      </c>
      <c r="G3526" s="43"/>
      <c r="H3526" s="33">
        <v>315</v>
      </c>
      <c r="I3526" s="35">
        <v>3.2000000000000001E-2</v>
      </c>
      <c r="J3526" s="33">
        <v>381</v>
      </c>
      <c r="K3526" s="43">
        <f t="shared" ref="K3526:K3533" si="235">H3526/1.24</f>
        <v>254</v>
      </c>
      <c r="L3526" s="43"/>
      <c r="M3526" s="140"/>
      <c r="O3526" s="113"/>
    </row>
    <row r="3527" spans="1:15" x14ac:dyDescent="0.25">
      <c r="A3527" s="29" t="s">
        <v>5698</v>
      </c>
      <c r="B3527" s="28" t="s">
        <v>5699</v>
      </c>
      <c r="C3527" s="1">
        <v>521</v>
      </c>
      <c r="D3527" s="48" t="s">
        <v>743</v>
      </c>
      <c r="E3527" s="43">
        <f t="shared" si="232"/>
        <v>487</v>
      </c>
      <c r="F3527" s="33">
        <f t="shared" si="230"/>
        <v>348</v>
      </c>
      <c r="G3527" s="43"/>
      <c r="H3527" s="33">
        <v>431</v>
      </c>
      <c r="I3527" s="35">
        <v>6.6000000000000003E-2</v>
      </c>
      <c r="J3527" s="33">
        <v>521</v>
      </c>
      <c r="K3527" s="43">
        <f t="shared" si="235"/>
        <v>348</v>
      </c>
      <c r="L3527" s="43"/>
      <c r="M3527" s="140"/>
      <c r="O3527" s="113"/>
    </row>
    <row r="3528" spans="1:15" x14ac:dyDescent="0.25">
      <c r="A3528" s="29" t="s">
        <v>5700</v>
      </c>
      <c r="B3528" s="28" t="s">
        <v>5701</v>
      </c>
      <c r="C3528" s="1">
        <v>652</v>
      </c>
      <c r="D3528" s="48" t="s">
        <v>743</v>
      </c>
      <c r="E3528" s="43">
        <f t="shared" si="232"/>
        <v>609</v>
      </c>
      <c r="F3528" s="33">
        <f t="shared" si="230"/>
        <v>435</v>
      </c>
      <c r="G3528" s="43"/>
      <c r="H3528" s="33">
        <v>539</v>
      </c>
      <c r="I3528" s="35">
        <v>8.5999999999999993E-2</v>
      </c>
      <c r="J3528" s="33">
        <v>652</v>
      </c>
      <c r="K3528" s="43">
        <f t="shared" si="235"/>
        <v>435</v>
      </c>
      <c r="L3528" s="43"/>
      <c r="M3528" s="140"/>
      <c r="O3528" s="113"/>
    </row>
    <row r="3529" spans="1:15" x14ac:dyDescent="0.25">
      <c r="A3529" s="29" t="s">
        <v>5702</v>
      </c>
      <c r="B3529" s="28" t="s">
        <v>5703</v>
      </c>
      <c r="C3529" s="1">
        <v>1418</v>
      </c>
      <c r="D3529" s="48" t="s">
        <v>743</v>
      </c>
      <c r="E3529" s="43">
        <f t="shared" si="232"/>
        <v>1324</v>
      </c>
      <c r="F3529" s="33">
        <f t="shared" ref="F3529:F3592" si="236">IF(K3529=0,"",K3529)</f>
        <v>946</v>
      </c>
      <c r="G3529" s="43"/>
      <c r="H3529" s="33">
        <v>1173</v>
      </c>
      <c r="I3529" s="35">
        <v>0.13500000000000001</v>
      </c>
      <c r="J3529" s="33">
        <v>1419</v>
      </c>
      <c r="K3529" s="43">
        <f t="shared" si="235"/>
        <v>946</v>
      </c>
      <c r="L3529" s="43"/>
      <c r="M3529" s="140"/>
      <c r="O3529" s="113"/>
    </row>
    <row r="3530" spans="1:15" x14ac:dyDescent="0.25">
      <c r="A3530" s="29" t="s">
        <v>5704</v>
      </c>
      <c r="B3530" s="28" t="s">
        <v>5705</v>
      </c>
      <c r="C3530" s="1">
        <v>2152</v>
      </c>
      <c r="D3530" s="48" t="s">
        <v>743</v>
      </c>
      <c r="E3530" s="43">
        <f t="shared" ref="E3530:E3593" si="237">IF(K3530&lt;=0,"",K3530*E$2)</f>
        <v>2009</v>
      </c>
      <c r="F3530" s="33">
        <f t="shared" si="236"/>
        <v>1435</v>
      </c>
      <c r="G3530" s="43"/>
      <c r="H3530" s="33">
        <v>1779</v>
      </c>
      <c r="I3530" s="35">
        <v>0.17499999999999999</v>
      </c>
      <c r="J3530" s="33">
        <v>2152</v>
      </c>
      <c r="K3530" s="43">
        <f t="shared" si="235"/>
        <v>1435</v>
      </c>
      <c r="L3530" s="43"/>
      <c r="M3530" s="140"/>
      <c r="O3530" s="113"/>
    </row>
    <row r="3531" spans="1:15" x14ac:dyDescent="0.25">
      <c r="A3531" s="29" t="s">
        <v>5706</v>
      </c>
      <c r="B3531" s="28" t="s">
        <v>5707</v>
      </c>
      <c r="C3531" s="1">
        <v>1348</v>
      </c>
      <c r="D3531" s="48" t="s">
        <v>743</v>
      </c>
      <c r="E3531" s="43">
        <f t="shared" si="237"/>
        <v>1259</v>
      </c>
      <c r="F3531" s="33">
        <f t="shared" si="236"/>
        <v>899</v>
      </c>
      <c r="G3531" s="43"/>
      <c r="H3531" s="33">
        <v>1115</v>
      </c>
      <c r="I3531" s="35">
        <v>0</v>
      </c>
      <c r="J3531" s="33">
        <v>1349</v>
      </c>
      <c r="K3531" s="43">
        <f t="shared" si="235"/>
        <v>899</v>
      </c>
      <c r="L3531" s="43"/>
      <c r="M3531" s="140"/>
      <c r="O3531" s="113"/>
    </row>
    <row r="3532" spans="1:15" x14ac:dyDescent="0.25">
      <c r="A3532" s="29" t="s">
        <v>5708</v>
      </c>
      <c r="B3532" s="28" t="s">
        <v>5709</v>
      </c>
      <c r="C3532" s="1">
        <v>1764</v>
      </c>
      <c r="D3532" s="48" t="s">
        <v>743</v>
      </c>
      <c r="E3532" s="43">
        <f t="shared" si="237"/>
        <v>1648</v>
      </c>
      <c r="F3532" s="33">
        <f t="shared" si="236"/>
        <v>1177</v>
      </c>
      <c r="G3532" s="43"/>
      <c r="H3532" s="33">
        <v>1459</v>
      </c>
      <c r="I3532" s="35">
        <v>0.18</v>
      </c>
      <c r="J3532" s="33">
        <v>1765</v>
      </c>
      <c r="K3532" s="43">
        <f t="shared" si="235"/>
        <v>1177</v>
      </c>
      <c r="L3532" s="43"/>
      <c r="M3532" s="140"/>
      <c r="O3532" s="113"/>
    </row>
    <row r="3533" spans="1:15" x14ac:dyDescent="0.25">
      <c r="A3533" s="29" t="s">
        <v>5710</v>
      </c>
      <c r="B3533" s="28" t="s">
        <v>5711</v>
      </c>
      <c r="C3533" s="1">
        <v>2466</v>
      </c>
      <c r="D3533" s="48" t="s">
        <v>743</v>
      </c>
      <c r="E3533" s="43">
        <f t="shared" si="237"/>
        <v>2302</v>
      </c>
      <c r="F3533" s="33">
        <f t="shared" si="236"/>
        <v>1644</v>
      </c>
      <c r="G3533" s="43"/>
      <c r="H3533" s="33">
        <v>2039</v>
      </c>
      <c r="I3533" s="35">
        <v>0.4</v>
      </c>
      <c r="J3533" s="33">
        <v>2467</v>
      </c>
      <c r="K3533" s="43">
        <f t="shared" si="235"/>
        <v>1644</v>
      </c>
      <c r="L3533" s="43"/>
      <c r="M3533" s="140"/>
      <c r="O3533" s="113"/>
    </row>
    <row r="3534" spans="1:15" x14ac:dyDescent="0.25">
      <c r="A3534" s="35"/>
      <c r="B3534" s="48"/>
      <c r="E3534" s="43" t="str">
        <f t="shared" si="237"/>
        <v/>
      </c>
      <c r="F3534" s="33" t="str">
        <f t="shared" si="236"/>
        <v/>
      </c>
      <c r="G3534" s="43"/>
      <c r="H3534" s="29"/>
      <c r="J3534" s="33" t="s">
        <v>159</v>
      </c>
      <c r="K3534" s="43"/>
      <c r="L3534" s="43"/>
      <c r="M3534" s="140"/>
      <c r="O3534" s="113"/>
    </row>
    <row r="3535" spans="1:15" ht="15.75" thickBot="1" x14ac:dyDescent="0.3">
      <c r="E3535" s="43" t="str">
        <f t="shared" si="237"/>
        <v/>
      </c>
      <c r="F3535" s="33" t="str">
        <f t="shared" si="236"/>
        <v/>
      </c>
      <c r="G3535" s="43"/>
      <c r="H3535" s="29"/>
      <c r="J3535" s="114" t="s">
        <v>159</v>
      </c>
      <c r="K3535" s="43"/>
      <c r="L3535" s="43"/>
      <c r="M3535" s="140"/>
      <c r="O3535" s="113"/>
    </row>
    <row r="3536" spans="1:15" x14ac:dyDescent="0.25">
      <c r="B3536" s="30" t="s">
        <v>5601</v>
      </c>
      <c r="E3536" s="43" t="str">
        <f t="shared" si="237"/>
        <v/>
      </c>
      <c r="F3536" s="33" t="str">
        <f t="shared" si="236"/>
        <v/>
      </c>
      <c r="G3536" s="43"/>
      <c r="H3536" s="29"/>
      <c r="J3536" s="114" t="s">
        <v>159</v>
      </c>
      <c r="K3536" s="43"/>
      <c r="L3536" s="43"/>
      <c r="M3536" s="140"/>
      <c r="O3536" s="113"/>
    </row>
    <row r="3537" spans="1:15" x14ac:dyDescent="0.25">
      <c r="B3537" s="37" t="s">
        <v>5712</v>
      </c>
      <c r="E3537" s="43" t="str">
        <f t="shared" si="237"/>
        <v/>
      </c>
      <c r="F3537" s="33" t="str">
        <f t="shared" si="236"/>
        <v/>
      </c>
      <c r="G3537" s="43"/>
      <c r="H3537" s="29"/>
      <c r="J3537" s="114" t="s">
        <v>159</v>
      </c>
      <c r="K3537" s="43"/>
      <c r="L3537" s="43"/>
      <c r="M3537" s="140"/>
      <c r="O3537" s="113"/>
    </row>
    <row r="3538" spans="1:15" x14ac:dyDescent="0.25">
      <c r="B3538" s="37" t="s">
        <v>5384</v>
      </c>
      <c r="D3538" s="31"/>
      <c r="E3538" s="43" t="str">
        <f t="shared" si="237"/>
        <v/>
      </c>
      <c r="F3538" s="33" t="str">
        <f t="shared" si="236"/>
        <v/>
      </c>
      <c r="G3538" s="43"/>
      <c r="H3538" s="55" t="s">
        <v>241</v>
      </c>
      <c r="I3538" s="35" t="s">
        <v>242</v>
      </c>
      <c r="J3538" s="114" t="s">
        <v>159</v>
      </c>
      <c r="K3538" s="43"/>
      <c r="L3538" s="43"/>
      <c r="M3538" s="140"/>
      <c r="O3538" s="113"/>
    </row>
    <row r="3539" spans="1:15" ht="15.75" thickBot="1" x14ac:dyDescent="0.3">
      <c r="A3539" s="23" t="s">
        <v>73</v>
      </c>
      <c r="B3539" s="59"/>
      <c r="D3539" s="31" t="s">
        <v>243</v>
      </c>
      <c r="E3539" s="43" t="str">
        <f t="shared" si="237"/>
        <v/>
      </c>
      <c r="F3539" s="33" t="str">
        <f t="shared" si="236"/>
        <v/>
      </c>
      <c r="G3539" s="43"/>
      <c r="H3539" s="55" t="s">
        <v>244</v>
      </c>
      <c r="I3539" s="35" t="s">
        <v>245</v>
      </c>
      <c r="J3539" s="114" t="s">
        <v>159</v>
      </c>
      <c r="K3539" s="43"/>
      <c r="L3539" s="43"/>
      <c r="M3539" s="140"/>
      <c r="O3539" s="113"/>
    </row>
    <row r="3540" spans="1:15" x14ac:dyDescent="0.25">
      <c r="A3540" s="29" t="s">
        <v>5713</v>
      </c>
      <c r="B3540" s="28" t="s">
        <v>5714</v>
      </c>
      <c r="C3540" s="1">
        <v>211</v>
      </c>
      <c r="D3540" s="48" t="s">
        <v>743</v>
      </c>
      <c r="E3540" s="43">
        <f t="shared" si="237"/>
        <v>197</v>
      </c>
      <c r="F3540" s="33">
        <f t="shared" si="236"/>
        <v>141</v>
      </c>
      <c r="G3540" s="43"/>
      <c r="H3540" s="33">
        <v>175</v>
      </c>
      <c r="I3540" s="35">
        <v>0.01</v>
      </c>
      <c r="J3540" s="33">
        <v>212</v>
      </c>
      <c r="K3540" s="43">
        <f t="shared" ref="K3540:K3557" si="238">H3540/1.24</f>
        <v>141</v>
      </c>
      <c r="L3540" s="43"/>
      <c r="M3540" s="140"/>
      <c r="O3540" s="113"/>
    </row>
    <row r="3541" spans="1:15" x14ac:dyDescent="0.25">
      <c r="A3541" s="29" t="s">
        <v>5715</v>
      </c>
      <c r="B3541" s="28" t="s">
        <v>5716</v>
      </c>
      <c r="C3541" s="1">
        <v>361</v>
      </c>
      <c r="D3541" s="48" t="s">
        <v>743</v>
      </c>
      <c r="E3541" s="43">
        <f t="shared" si="237"/>
        <v>337</v>
      </c>
      <c r="F3541" s="33">
        <f t="shared" si="236"/>
        <v>241</v>
      </c>
      <c r="G3541" s="43"/>
      <c r="H3541" s="33">
        <v>299</v>
      </c>
      <c r="I3541" s="35">
        <v>0.02</v>
      </c>
      <c r="J3541" s="33">
        <v>362</v>
      </c>
      <c r="K3541" s="43">
        <f t="shared" si="238"/>
        <v>241</v>
      </c>
      <c r="L3541" s="43"/>
      <c r="M3541" s="140"/>
      <c r="O3541" s="113"/>
    </row>
    <row r="3542" spans="1:15" x14ac:dyDescent="0.25">
      <c r="A3542" s="29" t="s">
        <v>5717</v>
      </c>
      <c r="B3542" s="28" t="s">
        <v>5718</v>
      </c>
      <c r="C3542" s="1">
        <v>459</v>
      </c>
      <c r="D3542" s="48" t="s">
        <v>743</v>
      </c>
      <c r="E3542" s="43">
        <f t="shared" si="237"/>
        <v>428</v>
      </c>
      <c r="F3542" s="33">
        <f t="shared" si="236"/>
        <v>306</v>
      </c>
      <c r="G3542" s="43"/>
      <c r="H3542" s="33">
        <v>380</v>
      </c>
      <c r="I3542" s="35">
        <v>0.02</v>
      </c>
      <c r="J3542" s="33">
        <v>460</v>
      </c>
      <c r="K3542" s="43">
        <f t="shared" si="238"/>
        <v>306</v>
      </c>
      <c r="L3542" s="43"/>
      <c r="M3542" s="140"/>
      <c r="O3542" s="113"/>
    </row>
    <row r="3543" spans="1:15" x14ac:dyDescent="0.25">
      <c r="A3543" s="29" t="s">
        <v>5719</v>
      </c>
      <c r="B3543" s="28" t="s">
        <v>5720</v>
      </c>
      <c r="C3543" s="1">
        <v>261</v>
      </c>
      <c r="D3543" s="48" t="s">
        <v>743</v>
      </c>
      <c r="E3543" s="43">
        <f t="shared" si="237"/>
        <v>244</v>
      </c>
      <c r="F3543" s="33">
        <f t="shared" si="236"/>
        <v>174</v>
      </c>
      <c r="G3543" s="43"/>
      <c r="H3543" s="33">
        <v>216</v>
      </c>
      <c r="I3543" s="35">
        <v>2.4E-2</v>
      </c>
      <c r="J3543" s="33">
        <v>261</v>
      </c>
      <c r="K3543" s="43">
        <f t="shared" si="238"/>
        <v>174</v>
      </c>
      <c r="L3543" s="43"/>
      <c r="M3543" s="140"/>
      <c r="O3543" s="113"/>
    </row>
    <row r="3544" spans="1:15" x14ac:dyDescent="0.25">
      <c r="A3544" s="29" t="s">
        <v>5721</v>
      </c>
      <c r="B3544" s="28" t="s">
        <v>5722</v>
      </c>
      <c r="C3544" s="1">
        <v>607</v>
      </c>
      <c r="D3544" s="48" t="s">
        <v>743</v>
      </c>
      <c r="E3544" s="43">
        <f t="shared" si="237"/>
        <v>567</v>
      </c>
      <c r="F3544" s="33">
        <f t="shared" si="236"/>
        <v>405</v>
      </c>
      <c r="G3544" s="43"/>
      <c r="H3544" s="33">
        <v>502</v>
      </c>
      <c r="I3544" s="35">
        <v>5.1999999999999998E-2</v>
      </c>
      <c r="J3544" s="33">
        <v>607</v>
      </c>
      <c r="K3544" s="43">
        <f t="shared" si="238"/>
        <v>405</v>
      </c>
      <c r="L3544" s="43"/>
      <c r="M3544" s="140"/>
      <c r="O3544" s="113"/>
    </row>
    <row r="3545" spans="1:15" x14ac:dyDescent="0.25">
      <c r="A3545" s="29" t="s">
        <v>5723</v>
      </c>
      <c r="B3545" s="28" t="s">
        <v>5724</v>
      </c>
      <c r="C3545" s="1">
        <v>922</v>
      </c>
      <c r="D3545" s="48" t="s">
        <v>743</v>
      </c>
      <c r="E3545" s="43">
        <f t="shared" si="237"/>
        <v>861</v>
      </c>
      <c r="F3545" s="33">
        <f t="shared" si="236"/>
        <v>615</v>
      </c>
      <c r="G3545" s="43"/>
      <c r="H3545" s="33">
        <v>763</v>
      </c>
      <c r="I3545" s="35">
        <v>0.13</v>
      </c>
      <c r="J3545" s="33">
        <v>923</v>
      </c>
      <c r="K3545" s="43">
        <f t="shared" si="238"/>
        <v>615</v>
      </c>
      <c r="L3545" s="43"/>
      <c r="M3545" s="140"/>
      <c r="O3545" s="113"/>
    </row>
    <row r="3546" spans="1:15" x14ac:dyDescent="0.25">
      <c r="A3546" s="29" t="s">
        <v>5725</v>
      </c>
      <c r="B3546" s="28" t="s">
        <v>5726</v>
      </c>
      <c r="C3546" s="1">
        <v>720</v>
      </c>
      <c r="D3546" s="48" t="s">
        <v>743</v>
      </c>
      <c r="E3546" s="43">
        <f t="shared" si="237"/>
        <v>673</v>
      </c>
      <c r="F3546" s="33">
        <f t="shared" si="236"/>
        <v>481</v>
      </c>
      <c r="G3546" s="43"/>
      <c r="H3546" s="33">
        <v>596</v>
      </c>
      <c r="I3546" s="35">
        <v>7.3999999999999996E-2</v>
      </c>
      <c r="J3546" s="33">
        <v>721</v>
      </c>
      <c r="K3546" s="43">
        <f t="shared" si="238"/>
        <v>481</v>
      </c>
      <c r="L3546" s="43"/>
      <c r="M3546" s="140"/>
      <c r="O3546" s="113"/>
    </row>
    <row r="3547" spans="1:15" x14ac:dyDescent="0.25">
      <c r="A3547" s="29" t="s">
        <v>5727</v>
      </c>
      <c r="B3547" s="28" t="s">
        <v>5728</v>
      </c>
      <c r="C3547" s="1">
        <v>700</v>
      </c>
      <c r="D3547" s="48" t="s">
        <v>743</v>
      </c>
      <c r="E3547" s="43">
        <f t="shared" si="237"/>
        <v>654</v>
      </c>
      <c r="F3547" s="33">
        <f t="shared" si="236"/>
        <v>467</v>
      </c>
      <c r="G3547" s="43"/>
      <c r="H3547" s="33">
        <v>579</v>
      </c>
      <c r="I3547" s="35">
        <v>0.13</v>
      </c>
      <c r="J3547" s="33">
        <v>700</v>
      </c>
      <c r="K3547" s="43">
        <f t="shared" si="238"/>
        <v>467</v>
      </c>
      <c r="L3547" s="43"/>
      <c r="M3547" s="140"/>
      <c r="O3547" s="113"/>
    </row>
    <row r="3548" spans="1:15" x14ac:dyDescent="0.25">
      <c r="A3548" s="29" t="s">
        <v>5729</v>
      </c>
      <c r="B3548" s="28" t="s">
        <v>5730</v>
      </c>
      <c r="C3548" s="1">
        <v>1558</v>
      </c>
      <c r="D3548" s="48" t="s">
        <v>743</v>
      </c>
      <c r="E3548" s="43">
        <f t="shared" si="237"/>
        <v>1455</v>
      </c>
      <c r="F3548" s="33">
        <f t="shared" si="236"/>
        <v>1039</v>
      </c>
      <c r="G3548" s="43"/>
      <c r="H3548" s="33">
        <v>1288</v>
      </c>
      <c r="I3548" s="35">
        <v>0.16500000000000001</v>
      </c>
      <c r="J3548" s="33">
        <v>1558</v>
      </c>
      <c r="K3548" s="43">
        <f t="shared" si="238"/>
        <v>1039</v>
      </c>
      <c r="L3548" s="43"/>
      <c r="M3548" s="140"/>
      <c r="O3548" s="113"/>
    </row>
    <row r="3549" spans="1:15" x14ac:dyDescent="0.25">
      <c r="A3549" s="29" t="s">
        <v>5731</v>
      </c>
      <c r="B3549" s="28" t="s">
        <v>5732</v>
      </c>
      <c r="C3549" s="1">
        <v>1558</v>
      </c>
      <c r="D3549" s="48" t="s">
        <v>743</v>
      </c>
      <c r="E3549" s="43">
        <f t="shared" si="237"/>
        <v>1455</v>
      </c>
      <c r="F3549" s="33">
        <f t="shared" si="236"/>
        <v>1039</v>
      </c>
      <c r="G3549" s="43"/>
      <c r="H3549" s="33">
        <v>1288</v>
      </c>
      <c r="I3549" s="35">
        <v>0.16500000000000001</v>
      </c>
      <c r="J3549" s="33">
        <v>1558</v>
      </c>
      <c r="K3549" s="43">
        <f t="shared" si="238"/>
        <v>1039</v>
      </c>
      <c r="L3549" s="43"/>
      <c r="M3549" s="140"/>
      <c r="O3549" s="113"/>
    </row>
    <row r="3550" spans="1:15" x14ac:dyDescent="0.25">
      <c r="A3550" s="29" t="s">
        <v>5733</v>
      </c>
      <c r="B3550" s="28" t="s">
        <v>5734</v>
      </c>
      <c r="C3550" s="1">
        <v>1209</v>
      </c>
      <c r="D3550" s="48" t="s">
        <v>743</v>
      </c>
      <c r="E3550" s="43">
        <f t="shared" si="237"/>
        <v>1128</v>
      </c>
      <c r="F3550" s="33">
        <f t="shared" si="236"/>
        <v>806</v>
      </c>
      <c r="G3550" s="43"/>
      <c r="H3550" s="33">
        <v>1000</v>
      </c>
      <c r="I3550" s="35">
        <v>0.16500000000000001</v>
      </c>
      <c r="J3550" s="33">
        <v>1210</v>
      </c>
      <c r="K3550" s="43">
        <f t="shared" si="238"/>
        <v>806</v>
      </c>
      <c r="L3550" s="43"/>
      <c r="M3550" s="140"/>
      <c r="O3550" s="113"/>
    </row>
    <row r="3551" spans="1:15" x14ac:dyDescent="0.25">
      <c r="A3551" s="29" t="s">
        <v>5735</v>
      </c>
      <c r="B3551" s="28" t="s">
        <v>5736</v>
      </c>
      <c r="C3551" s="1">
        <v>3479</v>
      </c>
      <c r="D3551" s="48" t="s">
        <v>743</v>
      </c>
      <c r="E3551" s="43">
        <f t="shared" si="237"/>
        <v>3247</v>
      </c>
      <c r="F3551" s="33">
        <f t="shared" si="236"/>
        <v>2319</v>
      </c>
      <c r="G3551" s="43"/>
      <c r="H3551" s="33">
        <v>2876</v>
      </c>
      <c r="I3551" s="35">
        <v>0.28000000000000003</v>
      </c>
      <c r="J3551" s="33">
        <v>3479</v>
      </c>
      <c r="K3551" s="43">
        <f t="shared" si="238"/>
        <v>2319</v>
      </c>
      <c r="L3551" s="43"/>
      <c r="M3551" s="140"/>
      <c r="O3551" s="113"/>
    </row>
    <row r="3552" spans="1:15" x14ac:dyDescent="0.25">
      <c r="A3552" s="29" t="s">
        <v>5737</v>
      </c>
      <c r="B3552" s="28" t="s">
        <v>5738</v>
      </c>
      <c r="C3552" s="1">
        <v>3313</v>
      </c>
      <c r="D3552" s="48" t="s">
        <v>743</v>
      </c>
      <c r="E3552" s="43">
        <f t="shared" si="237"/>
        <v>3093</v>
      </c>
      <c r="F3552" s="33">
        <f t="shared" si="236"/>
        <v>2209</v>
      </c>
      <c r="G3552" s="43"/>
      <c r="H3552" s="33">
        <v>2739</v>
      </c>
      <c r="I3552" s="35">
        <v>0.14000000000000001</v>
      </c>
      <c r="J3552" s="33">
        <v>3313</v>
      </c>
      <c r="K3552" s="43">
        <f t="shared" si="238"/>
        <v>2209</v>
      </c>
      <c r="L3552" s="43"/>
      <c r="M3552" s="140"/>
      <c r="O3552" s="113"/>
    </row>
    <row r="3553" spans="1:15" x14ac:dyDescent="0.25">
      <c r="A3553" s="29" t="s">
        <v>5739</v>
      </c>
      <c r="B3553" s="28" t="s">
        <v>5740</v>
      </c>
      <c r="C3553" s="1">
        <v>1403</v>
      </c>
      <c r="D3553" s="48" t="s">
        <v>743</v>
      </c>
      <c r="E3553" s="43">
        <f t="shared" si="237"/>
        <v>1309</v>
      </c>
      <c r="F3553" s="33">
        <f t="shared" si="236"/>
        <v>935</v>
      </c>
      <c r="G3553" s="43"/>
      <c r="H3553" s="33">
        <v>1160</v>
      </c>
      <c r="I3553" s="35">
        <v>0.28000000000000003</v>
      </c>
      <c r="J3553" s="33">
        <v>1403</v>
      </c>
      <c r="K3553" s="43">
        <f t="shared" si="238"/>
        <v>935</v>
      </c>
      <c r="L3553" s="43"/>
      <c r="M3553" s="140"/>
      <c r="O3553" s="113"/>
    </row>
    <row r="3554" spans="1:15" x14ac:dyDescent="0.25">
      <c r="A3554" s="29" t="s">
        <v>5741</v>
      </c>
      <c r="B3554" s="28" t="s">
        <v>5742</v>
      </c>
      <c r="C3554" s="1">
        <v>4191</v>
      </c>
      <c r="D3554" s="48" t="s">
        <v>743</v>
      </c>
      <c r="E3554" s="43">
        <f t="shared" si="237"/>
        <v>3912</v>
      </c>
      <c r="F3554" s="33">
        <f t="shared" si="236"/>
        <v>2794</v>
      </c>
      <c r="G3554" s="43"/>
      <c r="H3554" s="33">
        <v>3465</v>
      </c>
      <c r="I3554" s="35">
        <v>0.28000000000000003</v>
      </c>
      <c r="J3554" s="33">
        <v>4192</v>
      </c>
      <c r="K3554" s="43">
        <f t="shared" si="238"/>
        <v>2794</v>
      </c>
      <c r="L3554" s="43"/>
      <c r="M3554" s="140"/>
      <c r="O3554" s="113"/>
    </row>
    <row r="3555" spans="1:15" x14ac:dyDescent="0.25">
      <c r="A3555" s="29" t="s">
        <v>5743</v>
      </c>
      <c r="B3555" s="28" t="s">
        <v>5744</v>
      </c>
      <c r="C3555" s="1">
        <v>2917</v>
      </c>
      <c r="D3555" s="48" t="s">
        <v>743</v>
      </c>
      <c r="E3555" s="43">
        <f t="shared" si="237"/>
        <v>2723</v>
      </c>
      <c r="F3555" s="33">
        <f t="shared" si="236"/>
        <v>1945</v>
      </c>
      <c r="G3555" s="43"/>
      <c r="H3555" s="33">
        <v>2412</v>
      </c>
      <c r="I3555" s="35">
        <v>0.3</v>
      </c>
      <c r="J3555" s="33">
        <v>2918</v>
      </c>
      <c r="K3555" s="43">
        <f t="shared" si="238"/>
        <v>1945</v>
      </c>
      <c r="L3555" s="43"/>
      <c r="M3555" s="140"/>
      <c r="O3555" s="113"/>
    </row>
    <row r="3556" spans="1:15" x14ac:dyDescent="0.25">
      <c r="A3556" s="29" t="s">
        <v>5745</v>
      </c>
      <c r="B3556" s="28" t="s">
        <v>5746</v>
      </c>
      <c r="C3556" s="1">
        <v>2917</v>
      </c>
      <c r="D3556" s="48" t="s">
        <v>743</v>
      </c>
      <c r="E3556" s="43">
        <f t="shared" si="237"/>
        <v>2723</v>
      </c>
      <c r="F3556" s="33">
        <f t="shared" si="236"/>
        <v>1945</v>
      </c>
      <c r="G3556" s="43"/>
      <c r="H3556" s="33">
        <v>2412</v>
      </c>
      <c r="I3556" s="35">
        <v>0.35</v>
      </c>
      <c r="J3556" s="33">
        <v>2918</v>
      </c>
      <c r="K3556" s="43">
        <f t="shared" si="238"/>
        <v>1945</v>
      </c>
      <c r="L3556" s="43"/>
      <c r="M3556" s="140"/>
      <c r="O3556" s="113"/>
    </row>
    <row r="3557" spans="1:15" x14ac:dyDescent="0.25">
      <c r="A3557" s="29" t="s">
        <v>5747</v>
      </c>
      <c r="B3557" s="28" t="s">
        <v>5748</v>
      </c>
      <c r="C3557" s="1">
        <v>1995</v>
      </c>
      <c r="D3557" s="48" t="s">
        <v>743</v>
      </c>
      <c r="E3557" s="43">
        <f t="shared" si="237"/>
        <v>1863</v>
      </c>
      <c r="F3557" s="33">
        <f t="shared" si="236"/>
        <v>1331</v>
      </c>
      <c r="G3557" s="43"/>
      <c r="H3557" s="33">
        <v>1650</v>
      </c>
      <c r="I3557" s="35">
        <v>0.4</v>
      </c>
      <c r="J3557" s="33">
        <v>1996</v>
      </c>
      <c r="K3557" s="43">
        <f t="shared" si="238"/>
        <v>1331</v>
      </c>
      <c r="L3557" s="43"/>
      <c r="M3557" s="140"/>
      <c r="O3557" s="113"/>
    </row>
    <row r="3558" spans="1:15" ht="15.75" thickBot="1" x14ac:dyDescent="0.3">
      <c r="B3558" s="48"/>
      <c r="E3558" s="43" t="str">
        <f t="shared" si="237"/>
        <v/>
      </c>
      <c r="F3558" s="33" t="str">
        <f t="shared" si="236"/>
        <v/>
      </c>
      <c r="G3558" s="43"/>
      <c r="H3558" s="29"/>
      <c r="J3558" s="114" t="s">
        <v>159</v>
      </c>
      <c r="K3558" s="43"/>
      <c r="L3558" s="43"/>
      <c r="M3558" s="140"/>
      <c r="O3558" s="113"/>
    </row>
    <row r="3559" spans="1:15" x14ac:dyDescent="0.25">
      <c r="B3559" s="30" t="s">
        <v>5601</v>
      </c>
      <c r="E3559" s="43" t="str">
        <f t="shared" si="237"/>
        <v/>
      </c>
      <c r="F3559" s="33" t="str">
        <f t="shared" si="236"/>
        <v/>
      </c>
      <c r="G3559" s="43"/>
      <c r="H3559" s="29"/>
      <c r="J3559" s="114" t="s">
        <v>159</v>
      </c>
      <c r="K3559" s="43"/>
      <c r="L3559" s="43"/>
      <c r="M3559" s="140"/>
      <c r="O3559" s="113"/>
    </row>
    <row r="3560" spans="1:15" x14ac:dyDescent="0.25">
      <c r="B3560" s="37" t="s">
        <v>5749</v>
      </c>
      <c r="E3560" s="43" t="str">
        <f t="shared" si="237"/>
        <v/>
      </c>
      <c r="F3560" s="33" t="str">
        <f t="shared" si="236"/>
        <v/>
      </c>
      <c r="G3560" s="43"/>
      <c r="H3560" s="29"/>
      <c r="J3560" s="114" t="s">
        <v>159</v>
      </c>
      <c r="K3560" s="43"/>
      <c r="L3560" s="43"/>
      <c r="M3560" s="140"/>
      <c r="O3560" s="113"/>
    </row>
    <row r="3561" spans="1:15" x14ac:dyDescent="0.25">
      <c r="B3561" s="37" t="s">
        <v>5384</v>
      </c>
      <c r="D3561" s="31"/>
      <c r="E3561" s="43" t="str">
        <f t="shared" si="237"/>
        <v/>
      </c>
      <c r="F3561" s="33" t="str">
        <f t="shared" si="236"/>
        <v/>
      </c>
      <c r="G3561" s="43"/>
      <c r="H3561" s="55" t="s">
        <v>241</v>
      </c>
      <c r="I3561" s="35" t="s">
        <v>242</v>
      </c>
      <c r="J3561" s="114" t="s">
        <v>159</v>
      </c>
      <c r="K3561" s="43"/>
      <c r="L3561" s="43"/>
      <c r="M3561" s="140"/>
      <c r="O3561" s="113"/>
    </row>
    <row r="3562" spans="1:15" ht="15.75" thickBot="1" x14ac:dyDescent="0.3">
      <c r="A3562" s="23" t="s">
        <v>73</v>
      </c>
      <c r="B3562" s="59"/>
      <c r="D3562" s="31" t="s">
        <v>243</v>
      </c>
      <c r="E3562" s="43" t="str">
        <f t="shared" si="237"/>
        <v/>
      </c>
      <c r="F3562" s="33" t="str">
        <f t="shared" si="236"/>
        <v/>
      </c>
      <c r="G3562" s="43"/>
      <c r="H3562" s="55" t="s">
        <v>244</v>
      </c>
      <c r="I3562" s="35" t="s">
        <v>245</v>
      </c>
      <c r="J3562" s="114" t="s">
        <v>159</v>
      </c>
      <c r="K3562" s="43"/>
      <c r="L3562" s="43"/>
      <c r="M3562" s="140"/>
      <c r="O3562" s="113"/>
    </row>
    <row r="3563" spans="1:15" x14ac:dyDescent="0.25">
      <c r="A3563" s="29" t="s">
        <v>5750</v>
      </c>
      <c r="B3563" s="48" t="s">
        <v>5751</v>
      </c>
      <c r="C3563" s="1">
        <v>586</v>
      </c>
      <c r="D3563" s="48" t="s">
        <v>743</v>
      </c>
      <c r="E3563" s="43">
        <f t="shared" si="237"/>
        <v>547</v>
      </c>
      <c r="F3563" s="33">
        <f t="shared" si="236"/>
        <v>391</v>
      </c>
      <c r="G3563" s="43"/>
      <c r="H3563" s="33">
        <v>485</v>
      </c>
      <c r="I3563" s="35">
        <v>0.01</v>
      </c>
      <c r="J3563" s="33">
        <v>587</v>
      </c>
      <c r="K3563" s="43">
        <f>H3563/1.24</f>
        <v>391</v>
      </c>
      <c r="L3563" s="43"/>
      <c r="M3563" s="143"/>
      <c r="O3563" s="113"/>
    </row>
    <row r="3564" spans="1:15" x14ac:dyDescent="0.25">
      <c r="A3564" s="29" t="s">
        <v>5752</v>
      </c>
      <c r="B3564" s="48" t="s">
        <v>5753</v>
      </c>
      <c r="C3564" s="1">
        <v>1322</v>
      </c>
      <c r="D3564" s="48" t="s">
        <v>743</v>
      </c>
      <c r="E3564" s="43">
        <f t="shared" si="237"/>
        <v>1233</v>
      </c>
      <c r="F3564" s="33">
        <f t="shared" si="236"/>
        <v>881</v>
      </c>
      <c r="G3564" s="43"/>
      <c r="H3564" s="33">
        <v>1093</v>
      </c>
      <c r="I3564" s="35">
        <v>0.05</v>
      </c>
      <c r="J3564" s="33">
        <v>1322</v>
      </c>
      <c r="K3564" s="43">
        <f>H3564/1.24</f>
        <v>881</v>
      </c>
      <c r="L3564" s="43"/>
      <c r="M3564" s="143"/>
      <c r="O3564" s="113"/>
    </row>
    <row r="3565" spans="1:15" x14ac:dyDescent="0.25">
      <c r="A3565" s="29" t="s">
        <v>5754</v>
      </c>
      <c r="B3565" s="48" t="s">
        <v>5755</v>
      </c>
      <c r="C3565" s="1">
        <v>756</v>
      </c>
      <c r="D3565" s="48" t="s">
        <v>743</v>
      </c>
      <c r="E3565" s="43">
        <f t="shared" si="237"/>
        <v>706</v>
      </c>
      <c r="F3565" s="33">
        <f t="shared" si="236"/>
        <v>504</v>
      </c>
      <c r="G3565" s="43"/>
      <c r="H3565" s="33">
        <v>625</v>
      </c>
      <c r="I3565" s="35">
        <v>0.11</v>
      </c>
      <c r="J3565" s="33">
        <v>756</v>
      </c>
      <c r="K3565" s="43">
        <f>H3565/1.24</f>
        <v>504</v>
      </c>
      <c r="L3565" s="43"/>
      <c r="M3565" s="143"/>
      <c r="O3565" s="113"/>
    </row>
    <row r="3566" spans="1:15" x14ac:dyDescent="0.25">
      <c r="A3566" s="29" t="s">
        <v>5756</v>
      </c>
      <c r="B3566" s="48" t="s">
        <v>5757</v>
      </c>
      <c r="C3566" s="1">
        <v>699</v>
      </c>
      <c r="D3566" s="48" t="s">
        <v>743</v>
      </c>
      <c r="E3566" s="43">
        <f t="shared" si="237"/>
        <v>652</v>
      </c>
      <c r="F3566" s="33">
        <f t="shared" si="236"/>
        <v>466</v>
      </c>
      <c r="G3566" s="43"/>
      <c r="H3566" s="33">
        <v>578</v>
      </c>
      <c r="I3566" s="35">
        <v>0.15</v>
      </c>
      <c r="J3566" s="33">
        <v>699</v>
      </c>
      <c r="K3566" s="43">
        <f>H3566/1.24</f>
        <v>466</v>
      </c>
      <c r="L3566" s="43"/>
      <c r="M3566" s="143"/>
      <c r="O3566" s="113"/>
    </row>
    <row r="3567" spans="1:15" ht="15.75" thickBot="1" x14ac:dyDescent="0.3">
      <c r="A3567" s="29" t="s">
        <v>5758</v>
      </c>
      <c r="B3567" s="48" t="s">
        <v>5759</v>
      </c>
      <c r="C3567" s="1">
        <v>1014</v>
      </c>
      <c r="D3567" s="48" t="s">
        <v>743</v>
      </c>
      <c r="E3567" s="43">
        <f t="shared" si="237"/>
        <v>948</v>
      </c>
      <c r="F3567" s="33">
        <f t="shared" si="236"/>
        <v>677</v>
      </c>
      <c r="G3567" s="43"/>
      <c r="H3567" s="33">
        <v>839</v>
      </c>
      <c r="I3567" s="35">
        <v>0.18</v>
      </c>
      <c r="J3567" s="33">
        <v>1015</v>
      </c>
      <c r="K3567" s="43">
        <f>H3567/1.24</f>
        <v>677</v>
      </c>
      <c r="L3567" s="43"/>
      <c r="M3567" s="143"/>
      <c r="O3567" s="113"/>
    </row>
    <row r="3568" spans="1:15" x14ac:dyDescent="0.25">
      <c r="B3568" s="30" t="s">
        <v>5601</v>
      </c>
      <c r="E3568" s="43" t="str">
        <f t="shared" si="237"/>
        <v/>
      </c>
      <c r="F3568" s="33" t="str">
        <f t="shared" si="236"/>
        <v/>
      </c>
      <c r="G3568" s="43"/>
      <c r="H3568" s="29"/>
      <c r="J3568" s="114" t="s">
        <v>159</v>
      </c>
      <c r="K3568" s="43"/>
      <c r="L3568" s="43"/>
      <c r="M3568" s="140"/>
      <c r="O3568" s="113"/>
    </row>
    <row r="3569" spans="1:15" x14ac:dyDescent="0.25">
      <c r="B3569" s="37" t="s">
        <v>4400</v>
      </c>
      <c r="E3569" s="43" t="str">
        <f t="shared" si="237"/>
        <v/>
      </c>
      <c r="F3569" s="33" t="str">
        <f t="shared" si="236"/>
        <v/>
      </c>
      <c r="G3569" s="43"/>
      <c r="H3569" s="29"/>
      <c r="J3569" s="114" t="s">
        <v>159</v>
      </c>
      <c r="K3569" s="43"/>
      <c r="L3569" s="43"/>
      <c r="M3569" s="140"/>
      <c r="O3569" s="113"/>
    </row>
    <row r="3570" spans="1:15" x14ac:dyDescent="0.25">
      <c r="B3570" s="37" t="s">
        <v>5384</v>
      </c>
      <c r="D3570" s="31"/>
      <c r="E3570" s="43" t="str">
        <f t="shared" si="237"/>
        <v/>
      </c>
      <c r="F3570" s="33" t="str">
        <f t="shared" si="236"/>
        <v/>
      </c>
      <c r="G3570" s="43"/>
      <c r="H3570" s="55" t="s">
        <v>241</v>
      </c>
      <c r="I3570" s="35" t="s">
        <v>242</v>
      </c>
      <c r="J3570" s="114" t="s">
        <v>159</v>
      </c>
      <c r="K3570" s="43"/>
      <c r="L3570" s="43"/>
      <c r="M3570" s="140"/>
      <c r="O3570" s="113"/>
    </row>
    <row r="3571" spans="1:15" ht="15.75" thickBot="1" x14ac:dyDescent="0.3">
      <c r="A3571" s="23" t="s">
        <v>73</v>
      </c>
      <c r="B3571" s="59"/>
      <c r="D3571" s="31" t="s">
        <v>243</v>
      </c>
      <c r="E3571" s="43" t="str">
        <f t="shared" si="237"/>
        <v/>
      </c>
      <c r="F3571" s="33" t="str">
        <f t="shared" si="236"/>
        <v/>
      </c>
      <c r="G3571" s="43"/>
      <c r="H3571" s="55" t="s">
        <v>244</v>
      </c>
      <c r="I3571" s="35" t="s">
        <v>245</v>
      </c>
      <c r="J3571" s="114" t="s">
        <v>159</v>
      </c>
      <c r="K3571" s="43"/>
      <c r="L3571" s="43"/>
      <c r="M3571" s="140"/>
      <c r="O3571" s="113"/>
    </row>
    <row r="3572" spans="1:15" x14ac:dyDescent="0.25">
      <c r="A3572" s="29" t="s">
        <v>5760</v>
      </c>
      <c r="B3572" s="28" t="s">
        <v>5761</v>
      </c>
      <c r="C3572" s="1">
        <v>216</v>
      </c>
      <c r="D3572" s="48" t="s">
        <v>743</v>
      </c>
      <c r="E3572" s="43">
        <f t="shared" si="237"/>
        <v>202</v>
      </c>
      <c r="F3572" s="33">
        <f t="shared" si="236"/>
        <v>144</v>
      </c>
      <c r="G3572" s="43"/>
      <c r="H3572" s="33">
        <v>179</v>
      </c>
      <c r="I3572" s="35">
        <v>1.4E-2</v>
      </c>
      <c r="J3572" s="33">
        <v>217</v>
      </c>
      <c r="K3572" s="43">
        <f t="shared" ref="K3572:K3582" si="239">H3572/1.24</f>
        <v>144</v>
      </c>
      <c r="L3572" s="43"/>
      <c r="M3572" s="140"/>
      <c r="O3572" s="113"/>
    </row>
    <row r="3573" spans="1:15" x14ac:dyDescent="0.25">
      <c r="A3573" s="29" t="s">
        <v>5762</v>
      </c>
      <c r="B3573" s="28" t="s">
        <v>5763</v>
      </c>
      <c r="C3573" s="1">
        <v>277</v>
      </c>
      <c r="D3573" s="48" t="s">
        <v>743</v>
      </c>
      <c r="E3573" s="43">
        <f t="shared" si="237"/>
        <v>259</v>
      </c>
      <c r="F3573" s="33">
        <f t="shared" si="236"/>
        <v>185</v>
      </c>
      <c r="G3573" s="43"/>
      <c r="H3573" s="33">
        <v>229</v>
      </c>
      <c r="I3573" s="35">
        <v>2.4E-2</v>
      </c>
      <c r="J3573" s="33">
        <v>277</v>
      </c>
      <c r="K3573" s="43">
        <f t="shared" si="239"/>
        <v>185</v>
      </c>
      <c r="L3573" s="43"/>
      <c r="M3573" s="140"/>
      <c r="O3573" s="113"/>
    </row>
    <row r="3574" spans="1:15" x14ac:dyDescent="0.25">
      <c r="A3574" s="29" t="s">
        <v>5764</v>
      </c>
      <c r="B3574" s="28" t="s">
        <v>5765</v>
      </c>
      <c r="C3574" s="1">
        <v>466</v>
      </c>
      <c r="D3574" s="48" t="s">
        <v>743</v>
      </c>
      <c r="E3574" s="43">
        <f t="shared" si="237"/>
        <v>435</v>
      </c>
      <c r="F3574" s="33">
        <f t="shared" si="236"/>
        <v>311</v>
      </c>
      <c r="G3574" s="43"/>
      <c r="H3574" s="33">
        <v>386</v>
      </c>
      <c r="I3574" s="35">
        <v>3.5999999999999997E-2</v>
      </c>
      <c r="J3574" s="33">
        <v>467</v>
      </c>
      <c r="K3574" s="43">
        <f t="shared" si="239"/>
        <v>311</v>
      </c>
      <c r="L3574" s="43"/>
      <c r="M3574" s="140"/>
      <c r="O3574" s="113"/>
    </row>
    <row r="3575" spans="1:15" x14ac:dyDescent="0.25">
      <c r="A3575" s="29" t="s">
        <v>5766</v>
      </c>
      <c r="B3575" s="28" t="s">
        <v>5767</v>
      </c>
      <c r="C3575" s="1">
        <v>212</v>
      </c>
      <c r="D3575" s="48" t="s">
        <v>743</v>
      </c>
      <c r="E3575" s="43">
        <f t="shared" si="237"/>
        <v>199</v>
      </c>
      <c r="F3575" s="33">
        <f t="shared" si="236"/>
        <v>142</v>
      </c>
      <c r="G3575" s="43"/>
      <c r="H3575" s="33">
        <v>176</v>
      </c>
      <c r="I3575" s="35">
        <v>4.2000000000000003E-2</v>
      </c>
      <c r="J3575" s="33">
        <v>213</v>
      </c>
      <c r="K3575" s="43">
        <f t="shared" si="239"/>
        <v>142</v>
      </c>
      <c r="L3575" s="43"/>
      <c r="M3575" s="140"/>
      <c r="O3575" s="113"/>
    </row>
    <row r="3576" spans="1:15" x14ac:dyDescent="0.25">
      <c r="A3576" s="29" t="s">
        <v>5768</v>
      </c>
      <c r="B3576" s="28" t="s">
        <v>5769</v>
      </c>
      <c r="C3576" s="1">
        <v>205</v>
      </c>
      <c r="D3576" s="48" t="s">
        <v>743</v>
      </c>
      <c r="E3576" s="43">
        <f t="shared" si="237"/>
        <v>192</v>
      </c>
      <c r="F3576" s="33">
        <f t="shared" si="236"/>
        <v>137</v>
      </c>
      <c r="G3576" s="43"/>
      <c r="H3576" s="33">
        <v>170</v>
      </c>
      <c r="I3576" s="35">
        <v>0.06</v>
      </c>
      <c r="J3576" s="33">
        <v>206</v>
      </c>
      <c r="K3576" s="43">
        <f t="shared" si="239"/>
        <v>137</v>
      </c>
      <c r="L3576" s="43"/>
      <c r="M3576" s="140"/>
      <c r="O3576" s="113"/>
    </row>
    <row r="3577" spans="1:15" x14ac:dyDescent="0.25">
      <c r="A3577" s="29" t="s">
        <v>5770</v>
      </c>
      <c r="B3577" s="28" t="s">
        <v>5771</v>
      </c>
      <c r="C3577" s="1">
        <v>405</v>
      </c>
      <c r="D3577" s="48" t="s">
        <v>743</v>
      </c>
      <c r="E3577" s="43">
        <f t="shared" si="237"/>
        <v>378</v>
      </c>
      <c r="F3577" s="33">
        <f t="shared" si="236"/>
        <v>270</v>
      </c>
      <c r="G3577" s="43"/>
      <c r="H3577" s="33">
        <v>335</v>
      </c>
      <c r="I3577" s="35">
        <v>0.09</v>
      </c>
      <c r="J3577" s="33">
        <v>405</v>
      </c>
      <c r="K3577" s="43">
        <f t="shared" si="239"/>
        <v>270</v>
      </c>
      <c r="L3577" s="43"/>
      <c r="M3577" s="140"/>
      <c r="O3577" s="113"/>
    </row>
    <row r="3578" spans="1:15" x14ac:dyDescent="0.25">
      <c r="A3578" s="29" t="s">
        <v>5772</v>
      </c>
      <c r="B3578" s="28" t="s">
        <v>5773</v>
      </c>
      <c r="C3578" s="1">
        <v>624</v>
      </c>
      <c r="D3578" s="48" t="s">
        <v>743</v>
      </c>
      <c r="E3578" s="43">
        <f t="shared" si="237"/>
        <v>582</v>
      </c>
      <c r="F3578" s="33">
        <f t="shared" si="236"/>
        <v>416</v>
      </c>
      <c r="G3578" s="43"/>
      <c r="H3578" s="33">
        <v>516</v>
      </c>
      <c r="I3578" s="35">
        <v>0.16500000000000001</v>
      </c>
      <c r="J3578" s="33">
        <v>624</v>
      </c>
      <c r="K3578" s="43">
        <f t="shared" si="239"/>
        <v>416</v>
      </c>
      <c r="L3578" s="43"/>
      <c r="M3578" s="140"/>
      <c r="O3578" s="113"/>
    </row>
    <row r="3579" spans="1:15" x14ac:dyDescent="0.25">
      <c r="A3579" s="29" t="s">
        <v>5774</v>
      </c>
      <c r="B3579" s="28" t="s">
        <v>5775</v>
      </c>
      <c r="C3579" s="1">
        <v>787</v>
      </c>
      <c r="D3579" s="48" t="s">
        <v>743</v>
      </c>
      <c r="E3579" s="43">
        <f t="shared" si="237"/>
        <v>735</v>
      </c>
      <c r="F3579" s="33">
        <f t="shared" si="236"/>
        <v>525</v>
      </c>
      <c r="G3579" s="43"/>
      <c r="H3579" s="33">
        <v>651</v>
      </c>
      <c r="I3579" s="35">
        <v>0.16500000000000001</v>
      </c>
      <c r="J3579" s="33">
        <v>788</v>
      </c>
      <c r="K3579" s="43">
        <f t="shared" si="239"/>
        <v>525</v>
      </c>
      <c r="L3579" s="43"/>
      <c r="M3579" s="140"/>
      <c r="O3579" s="113"/>
    </row>
    <row r="3580" spans="1:15" x14ac:dyDescent="0.25">
      <c r="A3580" s="29" t="s">
        <v>5776</v>
      </c>
      <c r="B3580" s="28" t="s">
        <v>5777</v>
      </c>
      <c r="C3580" s="1">
        <v>1167</v>
      </c>
      <c r="D3580" s="48" t="s">
        <v>743</v>
      </c>
      <c r="E3580" s="43">
        <f t="shared" si="237"/>
        <v>1089</v>
      </c>
      <c r="F3580" s="33">
        <f t="shared" si="236"/>
        <v>778</v>
      </c>
      <c r="G3580" s="43"/>
      <c r="H3580" s="33">
        <v>965</v>
      </c>
      <c r="I3580" s="35">
        <v>0.28000000000000003</v>
      </c>
      <c r="J3580" s="33">
        <v>1167</v>
      </c>
      <c r="K3580" s="43">
        <f t="shared" si="239"/>
        <v>778</v>
      </c>
      <c r="L3580" s="43"/>
      <c r="M3580" s="140"/>
      <c r="O3580" s="113"/>
    </row>
    <row r="3581" spans="1:15" x14ac:dyDescent="0.25">
      <c r="A3581" s="29" t="s">
        <v>5778</v>
      </c>
      <c r="B3581" s="28" t="s">
        <v>5779</v>
      </c>
      <c r="C3581" s="1">
        <v>1392</v>
      </c>
      <c r="D3581" s="48" t="s">
        <v>743</v>
      </c>
      <c r="E3581" s="43">
        <f t="shared" si="237"/>
        <v>1299</v>
      </c>
      <c r="F3581" s="33">
        <f t="shared" si="236"/>
        <v>928</v>
      </c>
      <c r="G3581" s="43"/>
      <c r="H3581" s="33">
        <v>1151</v>
      </c>
      <c r="I3581" s="35">
        <v>0.39500000000000002</v>
      </c>
      <c r="J3581" s="33">
        <v>1392</v>
      </c>
      <c r="K3581" s="43">
        <f t="shared" si="239"/>
        <v>928</v>
      </c>
      <c r="L3581" s="43"/>
      <c r="M3581" s="140"/>
      <c r="O3581" s="113"/>
    </row>
    <row r="3582" spans="1:15" x14ac:dyDescent="0.25">
      <c r="A3582" s="29" t="s">
        <v>5780</v>
      </c>
      <c r="B3582" s="28" t="s">
        <v>5781</v>
      </c>
      <c r="C3582" s="1">
        <v>1631</v>
      </c>
      <c r="D3582" s="48" t="s">
        <v>743</v>
      </c>
      <c r="E3582" s="43">
        <f t="shared" si="237"/>
        <v>1523</v>
      </c>
      <c r="F3582" s="33">
        <f t="shared" si="236"/>
        <v>1088</v>
      </c>
      <c r="G3582" s="43"/>
      <c r="H3582" s="33">
        <v>1349</v>
      </c>
      <c r="I3582" s="35">
        <v>0.67</v>
      </c>
      <c r="J3582" s="33">
        <v>1632</v>
      </c>
      <c r="K3582" s="43">
        <f t="shared" si="239"/>
        <v>1088</v>
      </c>
      <c r="L3582" s="43"/>
      <c r="M3582" s="140"/>
      <c r="O3582" s="113"/>
    </row>
    <row r="3583" spans="1:15" x14ac:dyDescent="0.25">
      <c r="B3583" s="48"/>
      <c r="E3583" s="43" t="str">
        <f t="shared" si="237"/>
        <v/>
      </c>
      <c r="F3583" s="33" t="str">
        <f t="shared" si="236"/>
        <v/>
      </c>
      <c r="G3583" s="43"/>
      <c r="H3583" s="29"/>
      <c r="J3583" s="114" t="s">
        <v>159</v>
      </c>
      <c r="K3583" s="43"/>
      <c r="L3583" s="43"/>
      <c r="M3583" s="140"/>
      <c r="O3583" s="113"/>
    </row>
    <row r="3584" spans="1:15" ht="15.75" thickBot="1" x14ac:dyDescent="0.3">
      <c r="E3584" s="43" t="str">
        <f t="shared" si="237"/>
        <v/>
      </c>
      <c r="F3584" s="33" t="str">
        <f t="shared" si="236"/>
        <v/>
      </c>
      <c r="G3584" s="43"/>
      <c r="H3584" s="29"/>
      <c r="J3584" s="114" t="s">
        <v>159</v>
      </c>
      <c r="K3584" s="43"/>
      <c r="L3584" s="43"/>
      <c r="M3584" s="140"/>
      <c r="O3584" s="113"/>
    </row>
    <row r="3585" spans="1:15" x14ac:dyDescent="0.25">
      <c r="B3585" s="30" t="s">
        <v>5601</v>
      </c>
      <c r="E3585" s="43" t="str">
        <f t="shared" si="237"/>
        <v/>
      </c>
      <c r="F3585" s="33" t="str">
        <f t="shared" si="236"/>
        <v/>
      </c>
      <c r="G3585" s="43"/>
      <c r="H3585" s="29"/>
      <c r="J3585" s="114" t="s">
        <v>159</v>
      </c>
      <c r="K3585" s="43"/>
      <c r="L3585" s="43"/>
      <c r="M3585" s="140"/>
      <c r="O3585" s="113"/>
    </row>
    <row r="3586" spans="1:15" x14ac:dyDescent="0.25">
      <c r="B3586" s="37" t="s">
        <v>5782</v>
      </c>
      <c r="E3586" s="43" t="str">
        <f t="shared" si="237"/>
        <v/>
      </c>
      <c r="F3586" s="33" t="str">
        <f t="shared" si="236"/>
        <v/>
      </c>
      <c r="G3586" s="43"/>
      <c r="H3586" s="29"/>
      <c r="J3586" s="114" t="s">
        <v>159</v>
      </c>
      <c r="K3586" s="43"/>
      <c r="L3586" s="43"/>
      <c r="M3586" s="140"/>
      <c r="O3586" s="113"/>
    </row>
    <row r="3587" spans="1:15" x14ac:dyDescent="0.25">
      <c r="B3587" s="37" t="s">
        <v>5384</v>
      </c>
      <c r="D3587" s="31"/>
      <c r="E3587" s="43" t="str">
        <f t="shared" si="237"/>
        <v/>
      </c>
      <c r="F3587" s="33" t="str">
        <f t="shared" si="236"/>
        <v/>
      </c>
      <c r="G3587" s="43"/>
      <c r="H3587" s="55" t="s">
        <v>241</v>
      </c>
      <c r="I3587" s="35" t="s">
        <v>242</v>
      </c>
      <c r="J3587" s="114" t="s">
        <v>159</v>
      </c>
      <c r="K3587" s="43"/>
      <c r="L3587" s="43"/>
      <c r="M3587" s="140"/>
      <c r="O3587" s="113"/>
    </row>
    <row r="3588" spans="1:15" ht="15.75" thickBot="1" x14ac:dyDescent="0.3">
      <c r="A3588" s="23" t="s">
        <v>73</v>
      </c>
      <c r="B3588" s="59"/>
      <c r="D3588" s="31" t="s">
        <v>243</v>
      </c>
      <c r="E3588" s="43" t="str">
        <f t="shared" si="237"/>
        <v/>
      </c>
      <c r="F3588" s="33" t="str">
        <f t="shared" si="236"/>
        <v/>
      </c>
      <c r="G3588" s="43"/>
      <c r="H3588" s="55" t="s">
        <v>244</v>
      </c>
      <c r="I3588" s="35" t="s">
        <v>245</v>
      </c>
      <c r="J3588" s="114" t="s">
        <v>159</v>
      </c>
      <c r="K3588" s="43"/>
      <c r="L3588" s="43"/>
      <c r="M3588" s="140"/>
      <c r="O3588" s="113"/>
    </row>
    <row r="3589" spans="1:15" x14ac:dyDescent="0.25">
      <c r="A3589" s="29" t="s">
        <v>5783</v>
      </c>
      <c r="B3589" s="48" t="s">
        <v>5784</v>
      </c>
      <c r="C3589" s="1">
        <v>1293</v>
      </c>
      <c r="D3589" s="48" t="s">
        <v>743</v>
      </c>
      <c r="E3589" s="43">
        <f t="shared" si="237"/>
        <v>1207</v>
      </c>
      <c r="F3589" s="33">
        <f t="shared" si="236"/>
        <v>862</v>
      </c>
      <c r="G3589" s="43"/>
      <c r="H3589" s="33">
        <v>1069</v>
      </c>
      <c r="I3589" s="35">
        <v>0.122</v>
      </c>
      <c r="J3589" s="33">
        <v>1293</v>
      </c>
      <c r="K3589" s="43">
        <f t="shared" ref="K3589:K3605" si="240">H3589/1.24</f>
        <v>862</v>
      </c>
      <c r="L3589" s="43"/>
      <c r="M3589" s="140"/>
      <c r="O3589" s="113"/>
    </row>
    <row r="3590" spans="1:15" x14ac:dyDescent="0.25">
      <c r="A3590" s="29" t="s">
        <v>5785</v>
      </c>
      <c r="B3590" s="48" t="s">
        <v>5786</v>
      </c>
      <c r="C3590" s="1">
        <v>1374</v>
      </c>
      <c r="D3590" s="48" t="s">
        <v>743</v>
      </c>
      <c r="E3590" s="43">
        <f t="shared" si="237"/>
        <v>1282</v>
      </c>
      <c r="F3590" s="33">
        <f t="shared" si="236"/>
        <v>916</v>
      </c>
      <c r="G3590" s="43"/>
      <c r="H3590" s="33">
        <v>1136</v>
      </c>
      <c r="I3590" s="35">
        <v>0.17499999999999999</v>
      </c>
      <c r="J3590" s="33">
        <v>1374</v>
      </c>
      <c r="K3590" s="43">
        <f t="shared" si="240"/>
        <v>916</v>
      </c>
      <c r="L3590" s="43"/>
      <c r="M3590" s="140"/>
      <c r="O3590" s="113"/>
    </row>
    <row r="3591" spans="1:15" x14ac:dyDescent="0.25">
      <c r="A3591" s="29" t="s">
        <v>5787</v>
      </c>
      <c r="B3591" s="48" t="s">
        <v>5788</v>
      </c>
      <c r="C3591" s="1">
        <v>967</v>
      </c>
      <c r="D3591" s="48" t="s">
        <v>743</v>
      </c>
      <c r="E3591" s="43">
        <f t="shared" si="237"/>
        <v>903</v>
      </c>
      <c r="F3591" s="33">
        <f t="shared" si="236"/>
        <v>645</v>
      </c>
      <c r="G3591" s="43"/>
      <c r="H3591" s="33">
        <v>800</v>
      </c>
      <c r="I3591" s="35">
        <v>0.122</v>
      </c>
      <c r="J3591" s="33">
        <v>968</v>
      </c>
      <c r="K3591" s="43">
        <f t="shared" si="240"/>
        <v>645</v>
      </c>
      <c r="L3591" s="43"/>
      <c r="M3591" s="140"/>
      <c r="O3591" s="113"/>
    </row>
    <row r="3592" spans="1:15" x14ac:dyDescent="0.25">
      <c r="A3592" s="29" t="s">
        <v>5789</v>
      </c>
      <c r="B3592" s="48" t="s">
        <v>5790</v>
      </c>
      <c r="C3592" s="1">
        <v>1451</v>
      </c>
      <c r="D3592" s="48" t="s">
        <v>743</v>
      </c>
      <c r="E3592" s="43">
        <f t="shared" si="237"/>
        <v>1355</v>
      </c>
      <c r="F3592" s="33">
        <f t="shared" si="236"/>
        <v>968</v>
      </c>
      <c r="G3592" s="43"/>
      <c r="H3592" s="33">
        <v>1200</v>
      </c>
      <c r="I3592" s="35">
        <v>0.15</v>
      </c>
      <c r="J3592" s="33">
        <v>1452</v>
      </c>
      <c r="K3592" s="43">
        <f t="shared" si="240"/>
        <v>968</v>
      </c>
      <c r="L3592" s="43"/>
      <c r="M3592" s="140"/>
      <c r="O3592" s="113"/>
    </row>
    <row r="3593" spans="1:15" x14ac:dyDescent="0.25">
      <c r="A3593" s="29" t="s">
        <v>5791</v>
      </c>
      <c r="B3593" s="48" t="s">
        <v>5792</v>
      </c>
      <c r="C3593" s="1">
        <v>1802</v>
      </c>
      <c r="D3593" s="48" t="s">
        <v>743</v>
      </c>
      <c r="E3593" s="43">
        <f t="shared" si="237"/>
        <v>1683</v>
      </c>
      <c r="F3593" s="33">
        <f t="shared" ref="F3593:F3656" si="241">IF(K3593=0,"",K3593)</f>
        <v>1202</v>
      </c>
      <c r="G3593" s="43"/>
      <c r="H3593" s="33">
        <v>1490</v>
      </c>
      <c r="I3593" s="35">
        <v>0.19</v>
      </c>
      <c r="J3593" s="33">
        <v>1802</v>
      </c>
      <c r="K3593" s="43">
        <f t="shared" si="240"/>
        <v>1202</v>
      </c>
      <c r="L3593" s="43"/>
      <c r="M3593" s="140"/>
      <c r="O3593" s="113"/>
    </row>
    <row r="3594" spans="1:15" x14ac:dyDescent="0.25">
      <c r="A3594" s="29" t="s">
        <v>5793</v>
      </c>
      <c r="B3594" s="48" t="s">
        <v>5794</v>
      </c>
      <c r="C3594" s="1">
        <v>1077</v>
      </c>
      <c r="D3594" s="48" t="s">
        <v>743</v>
      </c>
      <c r="E3594" s="43">
        <f t="shared" ref="E3594:E3657" si="242">IF(K3594&lt;=0,"",K3594*E$2)</f>
        <v>1007</v>
      </c>
      <c r="F3594" s="33">
        <f t="shared" si="241"/>
        <v>719</v>
      </c>
      <c r="G3594" s="43"/>
      <c r="H3594" s="33">
        <v>891</v>
      </c>
      <c r="I3594" s="35">
        <v>0.15</v>
      </c>
      <c r="J3594" s="33">
        <v>1078</v>
      </c>
      <c r="K3594" s="43">
        <f t="shared" si="240"/>
        <v>719</v>
      </c>
      <c r="L3594" s="43"/>
      <c r="M3594" s="140"/>
      <c r="O3594" s="113"/>
    </row>
    <row r="3595" spans="1:15" x14ac:dyDescent="0.25">
      <c r="A3595" s="29" t="s">
        <v>5795</v>
      </c>
      <c r="B3595" s="48" t="s">
        <v>5796</v>
      </c>
      <c r="C3595" s="1">
        <v>2061</v>
      </c>
      <c r="D3595" s="48" t="s">
        <v>743</v>
      </c>
      <c r="E3595" s="43">
        <f t="shared" si="242"/>
        <v>1924</v>
      </c>
      <c r="F3595" s="33">
        <f t="shared" si="241"/>
        <v>1374</v>
      </c>
      <c r="G3595" s="43"/>
      <c r="H3595" s="33">
        <v>1704</v>
      </c>
      <c r="I3595" s="35">
        <v>0.26</v>
      </c>
      <c r="J3595" s="33">
        <v>2061</v>
      </c>
      <c r="K3595" s="43">
        <f t="shared" si="240"/>
        <v>1374</v>
      </c>
      <c r="L3595" s="43"/>
      <c r="M3595" s="140"/>
      <c r="O3595" s="113"/>
    </row>
    <row r="3596" spans="1:15" x14ac:dyDescent="0.25">
      <c r="A3596" s="29" t="s">
        <v>5797</v>
      </c>
      <c r="B3596" s="48" t="s">
        <v>5798</v>
      </c>
      <c r="C3596" s="1">
        <v>2303</v>
      </c>
      <c r="D3596" s="48" t="s">
        <v>743</v>
      </c>
      <c r="E3596" s="43">
        <f t="shared" si="242"/>
        <v>2149</v>
      </c>
      <c r="F3596" s="33">
        <f t="shared" si="241"/>
        <v>1535</v>
      </c>
      <c r="G3596" s="43"/>
      <c r="H3596" s="33">
        <v>1904</v>
      </c>
      <c r="I3596" s="35">
        <v>0.33</v>
      </c>
      <c r="J3596" s="33">
        <v>2303</v>
      </c>
      <c r="K3596" s="43">
        <f t="shared" si="240"/>
        <v>1535</v>
      </c>
      <c r="L3596" s="43"/>
      <c r="M3596" s="140"/>
      <c r="O3596" s="113"/>
    </row>
    <row r="3597" spans="1:15" x14ac:dyDescent="0.25">
      <c r="A3597" s="29" t="s">
        <v>5799</v>
      </c>
      <c r="B3597" s="48" t="s">
        <v>5800</v>
      </c>
      <c r="C3597" s="1">
        <v>2684</v>
      </c>
      <c r="D3597" s="48" t="s">
        <v>743</v>
      </c>
      <c r="E3597" s="43">
        <f t="shared" si="242"/>
        <v>2506</v>
      </c>
      <c r="F3597" s="33">
        <f t="shared" si="241"/>
        <v>1790</v>
      </c>
      <c r="G3597" s="43"/>
      <c r="H3597" s="33">
        <v>2219</v>
      </c>
      <c r="I3597" s="35">
        <v>0.26</v>
      </c>
      <c r="J3597" s="33">
        <v>2684</v>
      </c>
      <c r="K3597" s="43">
        <f t="shared" si="240"/>
        <v>1790</v>
      </c>
      <c r="L3597" s="43"/>
      <c r="M3597" s="140"/>
      <c r="O3597" s="113"/>
    </row>
    <row r="3598" spans="1:15" x14ac:dyDescent="0.25">
      <c r="A3598" s="29" t="s">
        <v>5801</v>
      </c>
      <c r="B3598" s="48" t="s">
        <v>5802</v>
      </c>
      <c r="C3598" s="1">
        <v>2841</v>
      </c>
      <c r="D3598" s="48" t="s">
        <v>743</v>
      </c>
      <c r="E3598" s="43">
        <f t="shared" si="242"/>
        <v>2652</v>
      </c>
      <c r="F3598" s="33">
        <f t="shared" si="241"/>
        <v>1894</v>
      </c>
      <c r="G3598" s="43"/>
      <c r="H3598" s="33">
        <v>2349</v>
      </c>
      <c r="I3598" s="35">
        <v>0.33</v>
      </c>
      <c r="J3598" s="33">
        <v>2842</v>
      </c>
      <c r="K3598" s="43">
        <f t="shared" si="240"/>
        <v>1894</v>
      </c>
      <c r="L3598" s="43"/>
      <c r="M3598" s="140"/>
      <c r="O3598" s="113"/>
    </row>
    <row r="3599" spans="1:15" x14ac:dyDescent="0.25">
      <c r="A3599" s="29" t="s">
        <v>5803</v>
      </c>
      <c r="B3599" s="48" t="s">
        <v>5804</v>
      </c>
      <c r="C3599" s="1">
        <v>2808</v>
      </c>
      <c r="D3599" s="48" t="s">
        <v>743</v>
      </c>
      <c r="E3599" s="43">
        <f t="shared" si="242"/>
        <v>2622</v>
      </c>
      <c r="F3599" s="33">
        <f t="shared" si="241"/>
        <v>1873</v>
      </c>
      <c r="G3599" s="43"/>
      <c r="H3599" s="33">
        <v>2322</v>
      </c>
      <c r="I3599" s="35">
        <v>0.30499999999999999</v>
      </c>
      <c r="J3599" s="33">
        <v>2809</v>
      </c>
      <c r="K3599" s="43">
        <f t="shared" si="240"/>
        <v>1873</v>
      </c>
      <c r="L3599" s="43"/>
      <c r="M3599" s="140"/>
      <c r="O3599" s="113"/>
    </row>
    <row r="3600" spans="1:15" x14ac:dyDescent="0.25">
      <c r="A3600" s="29" t="s">
        <v>5805</v>
      </c>
      <c r="B3600" s="48" t="s">
        <v>5806</v>
      </c>
      <c r="C3600" s="1">
        <v>3280</v>
      </c>
      <c r="D3600" s="48" t="s">
        <v>743</v>
      </c>
      <c r="E3600" s="43">
        <f t="shared" si="242"/>
        <v>3062</v>
      </c>
      <c r="F3600" s="33">
        <f t="shared" si="241"/>
        <v>2187</v>
      </c>
      <c r="G3600" s="43"/>
      <c r="H3600" s="33">
        <v>2712</v>
      </c>
      <c r="I3600" s="35">
        <v>0.30499999999999999</v>
      </c>
      <c r="J3600" s="33">
        <v>3281</v>
      </c>
      <c r="K3600" s="43">
        <f t="shared" si="240"/>
        <v>2187</v>
      </c>
      <c r="L3600" s="43"/>
      <c r="M3600" s="140"/>
      <c r="O3600" s="113"/>
    </row>
    <row r="3601" spans="1:15" x14ac:dyDescent="0.25">
      <c r="A3601" s="29" t="s">
        <v>5807</v>
      </c>
      <c r="B3601" s="48" t="s">
        <v>5808</v>
      </c>
      <c r="C3601" s="1">
        <v>3925</v>
      </c>
      <c r="D3601" s="48" t="s">
        <v>743</v>
      </c>
      <c r="E3601" s="43">
        <f t="shared" si="242"/>
        <v>3664</v>
      </c>
      <c r="F3601" s="33">
        <f t="shared" si="241"/>
        <v>2617</v>
      </c>
      <c r="G3601" s="43"/>
      <c r="H3601" s="33">
        <v>3245</v>
      </c>
      <c r="I3601" s="35">
        <v>0.44500000000000001</v>
      </c>
      <c r="J3601" s="33">
        <v>3925</v>
      </c>
      <c r="K3601" s="43">
        <f t="shared" si="240"/>
        <v>2617</v>
      </c>
      <c r="L3601" s="43"/>
      <c r="M3601" s="140"/>
      <c r="O3601" s="113"/>
    </row>
    <row r="3602" spans="1:15" x14ac:dyDescent="0.25">
      <c r="A3602" s="29" t="s">
        <v>5809</v>
      </c>
      <c r="B3602" s="48" t="s">
        <v>5810</v>
      </c>
      <c r="C3602" s="1">
        <v>4362</v>
      </c>
      <c r="D3602" s="48" t="s">
        <v>743</v>
      </c>
      <c r="E3602" s="43">
        <f t="shared" si="242"/>
        <v>4071</v>
      </c>
      <c r="F3602" s="33">
        <f t="shared" si="241"/>
        <v>2908</v>
      </c>
      <c r="G3602" s="43"/>
      <c r="H3602" s="33">
        <v>3606</v>
      </c>
      <c r="I3602" s="35">
        <v>0.7</v>
      </c>
      <c r="J3602" s="33">
        <v>4362</v>
      </c>
      <c r="K3602" s="43">
        <f t="shared" si="240"/>
        <v>2908</v>
      </c>
      <c r="L3602" s="43"/>
      <c r="M3602" s="140"/>
      <c r="O3602" s="113"/>
    </row>
    <row r="3603" spans="1:15" x14ac:dyDescent="0.25">
      <c r="A3603" s="29" t="s">
        <v>5811</v>
      </c>
      <c r="B3603" s="48" t="s">
        <v>5812</v>
      </c>
      <c r="C3603" s="1">
        <v>4088</v>
      </c>
      <c r="D3603" s="48" t="s">
        <v>743</v>
      </c>
      <c r="E3603" s="43">
        <f t="shared" si="242"/>
        <v>3816</v>
      </c>
      <c r="F3603" s="33">
        <f t="shared" si="241"/>
        <v>2726</v>
      </c>
      <c r="G3603" s="43"/>
      <c r="H3603" s="33">
        <v>3380</v>
      </c>
      <c r="I3603" s="35">
        <v>0.56999999999999995</v>
      </c>
      <c r="J3603" s="33">
        <v>4089</v>
      </c>
      <c r="K3603" s="43">
        <f t="shared" si="240"/>
        <v>2726</v>
      </c>
      <c r="L3603" s="43"/>
      <c r="M3603" s="140"/>
      <c r="O3603" s="113"/>
    </row>
    <row r="3604" spans="1:15" x14ac:dyDescent="0.25">
      <c r="A3604" s="29" t="s">
        <v>5813</v>
      </c>
      <c r="B3604" s="48" t="s">
        <v>5814</v>
      </c>
      <c r="C3604" s="1">
        <v>6036</v>
      </c>
      <c r="D3604" s="48" t="s">
        <v>743</v>
      </c>
      <c r="E3604" s="43">
        <f t="shared" si="242"/>
        <v>5634</v>
      </c>
      <c r="F3604" s="33">
        <f t="shared" si="241"/>
        <v>4024</v>
      </c>
      <c r="G3604" s="43"/>
      <c r="H3604" s="33">
        <v>4990</v>
      </c>
      <c r="I3604" s="35">
        <v>0.7</v>
      </c>
      <c r="J3604" s="33">
        <v>6036</v>
      </c>
      <c r="K3604" s="43">
        <f t="shared" si="240"/>
        <v>4024</v>
      </c>
      <c r="L3604" s="43"/>
      <c r="M3604" s="140"/>
      <c r="O3604" s="113"/>
    </row>
    <row r="3605" spans="1:15" x14ac:dyDescent="0.25">
      <c r="A3605" s="29" t="s">
        <v>5815</v>
      </c>
      <c r="B3605" s="48" t="s">
        <v>5816</v>
      </c>
      <c r="C3605" s="1">
        <v>5565</v>
      </c>
      <c r="D3605" s="48" t="s">
        <v>743</v>
      </c>
      <c r="E3605" s="43">
        <f t="shared" si="242"/>
        <v>5194</v>
      </c>
      <c r="F3605" s="33">
        <f t="shared" si="241"/>
        <v>3710</v>
      </c>
      <c r="G3605" s="43"/>
      <c r="H3605" s="33">
        <v>4601</v>
      </c>
      <c r="I3605" s="35">
        <v>1.2</v>
      </c>
      <c r="J3605" s="33">
        <v>5566</v>
      </c>
      <c r="K3605" s="43">
        <f t="shared" si="240"/>
        <v>3710</v>
      </c>
      <c r="L3605" s="43"/>
      <c r="M3605" s="140"/>
      <c r="O3605" s="113"/>
    </row>
    <row r="3606" spans="1:15" x14ac:dyDescent="0.25">
      <c r="A3606" s="35"/>
      <c r="B3606" s="48"/>
      <c r="E3606" s="43" t="str">
        <f t="shared" si="242"/>
        <v/>
      </c>
      <c r="F3606" s="33" t="str">
        <f t="shared" si="241"/>
        <v/>
      </c>
      <c r="G3606" s="43"/>
      <c r="H3606" s="29"/>
      <c r="J3606" s="33" t="s">
        <v>159</v>
      </c>
      <c r="K3606" s="43"/>
      <c r="L3606" s="43"/>
      <c r="M3606" s="140"/>
      <c r="O3606" s="113"/>
    </row>
    <row r="3607" spans="1:15" ht="15.75" thickBot="1" x14ac:dyDescent="0.3">
      <c r="B3607" s="48"/>
      <c r="E3607" s="43" t="str">
        <f t="shared" si="242"/>
        <v/>
      </c>
      <c r="F3607" s="33" t="str">
        <f t="shared" si="241"/>
        <v/>
      </c>
      <c r="G3607" s="43"/>
      <c r="H3607" s="29"/>
      <c r="J3607" s="114" t="s">
        <v>159</v>
      </c>
      <c r="K3607" s="43"/>
      <c r="L3607" s="43"/>
      <c r="M3607" s="140"/>
      <c r="O3607" s="113"/>
    </row>
    <row r="3608" spans="1:15" x14ac:dyDescent="0.25">
      <c r="B3608" s="30"/>
      <c r="E3608" s="43" t="str">
        <f t="shared" si="242"/>
        <v/>
      </c>
      <c r="F3608" s="33" t="str">
        <f t="shared" si="241"/>
        <v/>
      </c>
      <c r="G3608" s="43"/>
      <c r="H3608" s="29"/>
      <c r="J3608" s="114" t="s">
        <v>159</v>
      </c>
      <c r="K3608" s="43"/>
      <c r="L3608" s="43"/>
      <c r="M3608" s="140"/>
      <c r="O3608" s="113"/>
    </row>
    <row r="3609" spans="1:15" x14ac:dyDescent="0.25">
      <c r="B3609" s="37" t="s">
        <v>2846</v>
      </c>
      <c r="E3609" s="43" t="str">
        <f t="shared" si="242"/>
        <v/>
      </c>
      <c r="F3609" s="33" t="str">
        <f t="shared" si="241"/>
        <v/>
      </c>
      <c r="G3609" s="43"/>
      <c r="H3609" s="29"/>
      <c r="J3609" s="114" t="s">
        <v>159</v>
      </c>
      <c r="K3609" s="43"/>
      <c r="L3609" s="43"/>
      <c r="M3609" s="140"/>
      <c r="O3609" s="113"/>
    </row>
    <row r="3610" spans="1:15" x14ac:dyDescent="0.25">
      <c r="B3610" s="37" t="s">
        <v>5384</v>
      </c>
      <c r="D3610" s="31"/>
      <c r="E3610" s="43" t="str">
        <f t="shared" si="242"/>
        <v/>
      </c>
      <c r="F3610" s="33" t="str">
        <f t="shared" si="241"/>
        <v/>
      </c>
      <c r="G3610" s="43"/>
      <c r="H3610" s="55" t="s">
        <v>241</v>
      </c>
      <c r="I3610" s="35" t="s">
        <v>242</v>
      </c>
      <c r="J3610" s="114" t="s">
        <v>159</v>
      </c>
      <c r="K3610" s="43"/>
      <c r="L3610" s="43"/>
      <c r="M3610" s="140"/>
      <c r="O3610" s="113"/>
    </row>
    <row r="3611" spans="1:15" ht="15.75" thickBot="1" x14ac:dyDescent="0.3">
      <c r="A3611" s="23" t="s">
        <v>73</v>
      </c>
      <c r="B3611" s="59"/>
      <c r="D3611" s="31" t="s">
        <v>243</v>
      </c>
      <c r="E3611" s="43" t="str">
        <f t="shared" si="242"/>
        <v/>
      </c>
      <c r="F3611" s="33" t="str">
        <f t="shared" si="241"/>
        <v/>
      </c>
      <c r="G3611" s="43"/>
      <c r="H3611" s="55" t="s">
        <v>244</v>
      </c>
      <c r="I3611" s="35" t="s">
        <v>245</v>
      </c>
      <c r="J3611" s="114" t="s">
        <v>159</v>
      </c>
      <c r="K3611" s="43"/>
      <c r="L3611" s="43"/>
      <c r="M3611" s="140"/>
      <c r="O3611" s="113"/>
    </row>
    <row r="3612" spans="1:15" x14ac:dyDescent="0.25">
      <c r="A3612" s="29" t="s">
        <v>5817</v>
      </c>
      <c r="B3612" s="28" t="s">
        <v>5818</v>
      </c>
      <c r="C3612" s="1">
        <v>551</v>
      </c>
      <c r="D3612" s="48" t="s">
        <v>743</v>
      </c>
      <c r="E3612" s="43">
        <f t="shared" si="242"/>
        <v>515</v>
      </c>
      <c r="F3612" s="33">
        <f t="shared" si="241"/>
        <v>368</v>
      </c>
      <c r="G3612" s="43"/>
      <c r="H3612" s="33">
        <v>456</v>
      </c>
      <c r="I3612" s="35">
        <v>1.6E-2</v>
      </c>
      <c r="J3612" s="114">
        <v>552</v>
      </c>
      <c r="K3612" s="43">
        <f t="shared" ref="K3612:K3622" si="243">H3612/1.24</f>
        <v>368</v>
      </c>
      <c r="L3612" s="43"/>
      <c r="M3612" s="140"/>
      <c r="O3612" s="113"/>
    </row>
    <row r="3613" spans="1:15" x14ac:dyDescent="0.25">
      <c r="A3613" s="29" t="s">
        <v>5819</v>
      </c>
      <c r="B3613" s="28" t="s">
        <v>5820</v>
      </c>
      <c r="C3613" s="1">
        <v>691</v>
      </c>
      <c r="D3613" s="48" t="s">
        <v>743</v>
      </c>
      <c r="E3613" s="43">
        <f t="shared" si="242"/>
        <v>645</v>
      </c>
      <c r="F3613" s="33">
        <f t="shared" si="241"/>
        <v>461</v>
      </c>
      <c r="G3613" s="43"/>
      <c r="H3613" s="33">
        <v>572</v>
      </c>
      <c r="I3613" s="35">
        <v>3.7999999999999999E-2</v>
      </c>
      <c r="J3613" s="114">
        <v>692</v>
      </c>
      <c r="K3613" s="43">
        <f t="shared" si="243"/>
        <v>461</v>
      </c>
      <c r="L3613" s="43"/>
      <c r="M3613" s="140"/>
      <c r="O3613" s="113"/>
    </row>
    <row r="3614" spans="1:15" x14ac:dyDescent="0.25">
      <c r="A3614" s="29" t="s">
        <v>5821</v>
      </c>
      <c r="B3614" s="28" t="s">
        <v>5822</v>
      </c>
      <c r="C3614" s="1">
        <v>1714</v>
      </c>
      <c r="D3614" s="48" t="s">
        <v>743</v>
      </c>
      <c r="E3614" s="43">
        <f t="shared" si="242"/>
        <v>1600</v>
      </c>
      <c r="F3614" s="33">
        <f t="shared" si="241"/>
        <v>1143</v>
      </c>
      <c r="G3614" s="43"/>
      <c r="H3614" s="33">
        <v>1417</v>
      </c>
      <c r="I3614" s="35">
        <v>8.5999999999999993E-2</v>
      </c>
      <c r="J3614" s="33">
        <v>1714</v>
      </c>
      <c r="K3614" s="43">
        <f t="shared" si="243"/>
        <v>1143</v>
      </c>
      <c r="L3614" s="43"/>
      <c r="M3614" s="140"/>
      <c r="O3614" s="113"/>
    </row>
    <row r="3615" spans="1:15" x14ac:dyDescent="0.25">
      <c r="A3615" s="29" t="s">
        <v>5823</v>
      </c>
      <c r="B3615" s="28" t="s">
        <v>5824</v>
      </c>
      <c r="C3615" s="1">
        <v>2658</v>
      </c>
      <c r="D3615" s="48" t="s">
        <v>743</v>
      </c>
      <c r="E3615" s="43">
        <f t="shared" si="242"/>
        <v>2482</v>
      </c>
      <c r="F3615" s="33">
        <f t="shared" si="241"/>
        <v>1773</v>
      </c>
      <c r="G3615" s="43"/>
      <c r="H3615" s="33">
        <v>2198</v>
      </c>
      <c r="I3615" s="35">
        <v>0.13</v>
      </c>
      <c r="J3615" s="33">
        <v>2659</v>
      </c>
      <c r="K3615" s="43">
        <f t="shared" si="243"/>
        <v>1773</v>
      </c>
      <c r="L3615" s="43"/>
      <c r="M3615" s="140"/>
      <c r="O3615" s="113"/>
    </row>
    <row r="3616" spans="1:15" x14ac:dyDescent="0.25">
      <c r="A3616" s="29" t="s">
        <v>5825</v>
      </c>
      <c r="B3616" s="28" t="s">
        <v>5826</v>
      </c>
      <c r="C3616" s="1">
        <v>301</v>
      </c>
      <c r="D3616" s="48" t="s">
        <v>743</v>
      </c>
      <c r="E3616" s="43">
        <f t="shared" si="242"/>
        <v>281</v>
      </c>
      <c r="F3616" s="33">
        <f t="shared" si="241"/>
        <v>201</v>
      </c>
      <c r="G3616" s="43"/>
      <c r="H3616" s="33">
        <v>249</v>
      </c>
      <c r="I3616" s="35">
        <v>3.1E-2</v>
      </c>
      <c r="J3616" s="33">
        <v>301</v>
      </c>
      <c r="K3616" s="43">
        <f t="shared" si="243"/>
        <v>201</v>
      </c>
      <c r="L3616" s="43"/>
      <c r="M3616" s="140"/>
      <c r="O3616" s="113"/>
    </row>
    <row r="3617" spans="1:15" x14ac:dyDescent="0.25">
      <c r="A3617" s="29" t="s">
        <v>5827</v>
      </c>
      <c r="B3617" s="28" t="s">
        <v>5828</v>
      </c>
      <c r="C3617" s="1">
        <v>410</v>
      </c>
      <c r="D3617" s="48" t="s">
        <v>743</v>
      </c>
      <c r="E3617" s="43">
        <f t="shared" si="242"/>
        <v>382</v>
      </c>
      <c r="F3617" s="33">
        <f t="shared" si="241"/>
        <v>273</v>
      </c>
      <c r="G3617" s="43"/>
      <c r="H3617" s="33">
        <v>339</v>
      </c>
      <c r="I3617" s="35">
        <v>3.5999999999999997E-2</v>
      </c>
      <c r="J3617" s="33">
        <v>410</v>
      </c>
      <c r="K3617" s="43">
        <f t="shared" si="243"/>
        <v>273</v>
      </c>
      <c r="L3617" s="43"/>
      <c r="M3617" s="140"/>
      <c r="O3617" s="113"/>
    </row>
    <row r="3618" spans="1:15" x14ac:dyDescent="0.25">
      <c r="A3618" s="29" t="s">
        <v>5829</v>
      </c>
      <c r="B3618" s="28" t="s">
        <v>5830</v>
      </c>
      <c r="C3618" s="1">
        <v>215</v>
      </c>
      <c r="D3618" s="48" t="s">
        <v>743</v>
      </c>
      <c r="E3618" s="43">
        <f t="shared" si="242"/>
        <v>202</v>
      </c>
      <c r="F3618" s="33">
        <f t="shared" si="241"/>
        <v>144</v>
      </c>
      <c r="G3618" s="43"/>
      <c r="H3618" s="33">
        <v>178</v>
      </c>
      <c r="I3618" s="35">
        <v>6.0999999999999999E-2</v>
      </c>
      <c r="J3618" s="33">
        <v>215</v>
      </c>
      <c r="K3618" s="43">
        <f t="shared" si="243"/>
        <v>144</v>
      </c>
      <c r="L3618" s="43"/>
      <c r="M3618" s="140"/>
      <c r="O3618" s="113"/>
    </row>
    <row r="3619" spans="1:15" x14ac:dyDescent="0.25">
      <c r="A3619" s="29" t="s">
        <v>5831</v>
      </c>
      <c r="B3619" s="28" t="s">
        <v>5832</v>
      </c>
      <c r="C3619" s="1">
        <v>517</v>
      </c>
      <c r="D3619" s="48" t="s">
        <v>743</v>
      </c>
      <c r="E3619" s="43">
        <f t="shared" si="242"/>
        <v>483</v>
      </c>
      <c r="F3619" s="33">
        <f t="shared" si="241"/>
        <v>345</v>
      </c>
      <c r="G3619" s="43"/>
      <c r="H3619" s="33">
        <v>428</v>
      </c>
      <c r="I3619" s="35">
        <v>8.8999999999999996E-2</v>
      </c>
      <c r="J3619" s="33">
        <v>518</v>
      </c>
      <c r="K3619" s="43">
        <f t="shared" si="243"/>
        <v>345</v>
      </c>
      <c r="L3619" s="43"/>
      <c r="M3619" s="140"/>
      <c r="O3619" s="113"/>
    </row>
    <row r="3620" spans="1:15" x14ac:dyDescent="0.25">
      <c r="A3620" s="29" t="s">
        <v>5833</v>
      </c>
      <c r="B3620" s="28" t="s">
        <v>5834</v>
      </c>
      <c r="C3620" s="1">
        <v>779</v>
      </c>
      <c r="D3620" s="48" t="s">
        <v>743</v>
      </c>
      <c r="E3620" s="43">
        <f t="shared" si="242"/>
        <v>727</v>
      </c>
      <c r="F3620" s="33">
        <f t="shared" si="241"/>
        <v>519</v>
      </c>
      <c r="G3620" s="43"/>
      <c r="H3620" s="33">
        <v>644</v>
      </c>
      <c r="I3620" s="35">
        <v>0.17299999999999999</v>
      </c>
      <c r="J3620" s="33">
        <v>779</v>
      </c>
      <c r="K3620" s="43">
        <f t="shared" si="243"/>
        <v>519</v>
      </c>
      <c r="L3620" s="43"/>
      <c r="M3620" s="140"/>
      <c r="O3620" s="113"/>
    </row>
    <row r="3621" spans="1:15" x14ac:dyDescent="0.25">
      <c r="A3621" s="29" t="s">
        <v>5835</v>
      </c>
      <c r="B3621" s="28" t="s">
        <v>5836</v>
      </c>
      <c r="C3621" s="1">
        <v>1360</v>
      </c>
      <c r="D3621" s="48" t="s">
        <v>743</v>
      </c>
      <c r="E3621" s="43">
        <f t="shared" si="242"/>
        <v>1270</v>
      </c>
      <c r="F3621" s="33">
        <f t="shared" si="241"/>
        <v>907</v>
      </c>
      <c r="G3621" s="43"/>
      <c r="H3621" s="33">
        <v>1125</v>
      </c>
      <c r="I3621" s="35">
        <v>0.29799999999999999</v>
      </c>
      <c r="J3621" s="33">
        <v>1361</v>
      </c>
      <c r="K3621" s="43">
        <f t="shared" si="243"/>
        <v>907</v>
      </c>
      <c r="L3621" s="43"/>
      <c r="M3621" s="140"/>
      <c r="O3621" s="113"/>
    </row>
    <row r="3622" spans="1:15" ht="15.75" thickBot="1" x14ac:dyDescent="0.3">
      <c r="A3622" s="29" t="s">
        <v>5837</v>
      </c>
      <c r="B3622" s="28" t="s">
        <v>5838</v>
      </c>
      <c r="C3622" s="1">
        <v>1614</v>
      </c>
      <c r="D3622" s="48" t="s">
        <v>743</v>
      </c>
      <c r="E3622" s="43">
        <f t="shared" si="242"/>
        <v>1508</v>
      </c>
      <c r="F3622" s="33">
        <f t="shared" si="241"/>
        <v>1077</v>
      </c>
      <c r="G3622" s="43"/>
      <c r="H3622" s="33">
        <v>1335</v>
      </c>
      <c r="I3622" s="35">
        <v>0.28799999999999998</v>
      </c>
      <c r="J3622" s="33">
        <v>1615</v>
      </c>
      <c r="K3622" s="43">
        <f t="shared" si="243"/>
        <v>1077</v>
      </c>
      <c r="L3622" s="43"/>
      <c r="M3622" s="140"/>
      <c r="O3622" s="113"/>
    </row>
    <row r="3623" spans="1:15" x14ac:dyDescent="0.25">
      <c r="B3623" s="50"/>
      <c r="E3623" s="43" t="str">
        <f t="shared" si="242"/>
        <v/>
      </c>
      <c r="F3623" s="33" t="str">
        <f t="shared" si="241"/>
        <v/>
      </c>
      <c r="G3623" s="43"/>
      <c r="H3623" s="29"/>
      <c r="J3623" s="114" t="s">
        <v>159</v>
      </c>
      <c r="K3623" s="43"/>
      <c r="L3623" s="43"/>
      <c r="M3623" s="140"/>
      <c r="O3623" s="113"/>
    </row>
    <row r="3624" spans="1:15" x14ac:dyDescent="0.25">
      <c r="B3624" s="37" t="s">
        <v>5839</v>
      </c>
      <c r="E3624" s="43" t="str">
        <f t="shared" si="242"/>
        <v/>
      </c>
      <c r="F3624" s="33" t="str">
        <f t="shared" si="241"/>
        <v/>
      </c>
      <c r="G3624" s="43"/>
      <c r="H3624" s="29"/>
      <c r="J3624" s="114" t="s">
        <v>159</v>
      </c>
      <c r="K3624" s="43"/>
      <c r="L3624" s="43"/>
      <c r="M3624" s="140"/>
      <c r="O3624" s="113"/>
    </row>
    <row r="3625" spans="1:15" x14ac:dyDescent="0.25">
      <c r="B3625" s="37" t="s">
        <v>4959</v>
      </c>
      <c r="D3625" s="31"/>
      <c r="E3625" s="43" t="str">
        <f t="shared" si="242"/>
        <v/>
      </c>
      <c r="F3625" s="33" t="str">
        <f t="shared" si="241"/>
        <v/>
      </c>
      <c r="G3625" s="43"/>
      <c r="H3625" s="55" t="s">
        <v>241</v>
      </c>
      <c r="I3625" s="35" t="s">
        <v>242</v>
      </c>
      <c r="J3625" s="114" t="s">
        <v>159</v>
      </c>
      <c r="K3625" s="43"/>
      <c r="L3625" s="43"/>
      <c r="M3625" s="140"/>
      <c r="O3625" s="113"/>
    </row>
    <row r="3626" spans="1:15" ht="15.75" thickBot="1" x14ac:dyDescent="0.3">
      <c r="A3626" s="23" t="s">
        <v>73</v>
      </c>
      <c r="B3626" s="59"/>
      <c r="D3626" s="31" t="s">
        <v>243</v>
      </c>
      <c r="E3626" s="43" t="str">
        <f t="shared" si="242"/>
        <v/>
      </c>
      <c r="F3626" s="33" t="str">
        <f t="shared" si="241"/>
        <v/>
      </c>
      <c r="G3626" s="43"/>
      <c r="H3626" s="55" t="s">
        <v>244</v>
      </c>
      <c r="I3626" s="35" t="s">
        <v>245</v>
      </c>
      <c r="J3626" s="114" t="s">
        <v>159</v>
      </c>
      <c r="K3626" s="43"/>
      <c r="L3626" s="43"/>
      <c r="M3626" s="140"/>
      <c r="O3626" s="113"/>
    </row>
    <row r="3627" spans="1:15" x14ac:dyDescent="0.25">
      <c r="A3627" s="29" t="s">
        <v>3442</v>
      </c>
      <c r="B3627" s="28" t="s">
        <v>3443</v>
      </c>
      <c r="C3627" s="1">
        <v>18890</v>
      </c>
      <c r="D3627" s="48" t="s">
        <v>743</v>
      </c>
      <c r="E3627" s="43">
        <f t="shared" si="242"/>
        <v>17632</v>
      </c>
      <c r="F3627" s="33">
        <f t="shared" si="241"/>
        <v>12594</v>
      </c>
      <c r="G3627" s="43"/>
      <c r="H3627" s="33">
        <v>15616</v>
      </c>
      <c r="I3627" s="35">
        <v>2</v>
      </c>
      <c r="J3627" s="114">
        <v>18890</v>
      </c>
      <c r="K3627" s="43">
        <f t="shared" ref="K3627:K3645" si="244">H3627/1.24</f>
        <v>12594</v>
      </c>
      <c r="L3627" s="43"/>
      <c r="M3627" s="140"/>
      <c r="O3627" s="113"/>
    </row>
    <row r="3628" spans="1:15" x14ac:dyDescent="0.25">
      <c r="A3628" s="29" t="s">
        <v>3444</v>
      </c>
      <c r="B3628" s="28" t="s">
        <v>3445</v>
      </c>
      <c r="C3628" s="1">
        <v>19686</v>
      </c>
      <c r="D3628" s="48" t="s">
        <v>743</v>
      </c>
      <c r="E3628" s="43">
        <f t="shared" si="242"/>
        <v>18374</v>
      </c>
      <c r="F3628" s="33">
        <f t="shared" si="241"/>
        <v>13124</v>
      </c>
      <c r="G3628" s="43"/>
      <c r="H3628" s="33">
        <v>16274</v>
      </c>
      <c r="I3628" s="35">
        <v>2.7</v>
      </c>
      <c r="J3628" s="114">
        <v>19686</v>
      </c>
      <c r="K3628" s="43">
        <f t="shared" si="244"/>
        <v>13124</v>
      </c>
      <c r="L3628" s="43"/>
      <c r="M3628" s="140"/>
      <c r="O3628" s="113"/>
    </row>
    <row r="3629" spans="1:15" x14ac:dyDescent="0.25">
      <c r="A3629" s="29" t="s">
        <v>3426</v>
      </c>
      <c r="B3629" s="28" t="s">
        <v>5840</v>
      </c>
      <c r="C3629" s="1">
        <v>100785</v>
      </c>
      <c r="D3629" s="48" t="s">
        <v>743</v>
      </c>
      <c r="E3629" s="43">
        <f t="shared" si="242"/>
        <v>94066</v>
      </c>
      <c r="F3629" s="33">
        <f t="shared" si="241"/>
        <v>67190</v>
      </c>
      <c r="G3629" s="43"/>
      <c r="H3629" s="33">
        <v>83316</v>
      </c>
      <c r="I3629" s="35">
        <v>8</v>
      </c>
      <c r="J3629" s="33">
        <v>100785</v>
      </c>
      <c r="K3629" s="43">
        <f t="shared" si="244"/>
        <v>67190</v>
      </c>
      <c r="L3629" s="43"/>
      <c r="M3629" s="140"/>
      <c r="O3629" s="113"/>
    </row>
    <row r="3630" spans="1:15" x14ac:dyDescent="0.25">
      <c r="A3630" s="29" t="s">
        <v>3428</v>
      </c>
      <c r="B3630" s="28" t="s">
        <v>5841</v>
      </c>
      <c r="C3630" s="1">
        <v>111145</v>
      </c>
      <c r="D3630" s="48" t="s">
        <v>743</v>
      </c>
      <c r="E3630" s="43">
        <f t="shared" si="242"/>
        <v>103736</v>
      </c>
      <c r="F3630" s="33">
        <f t="shared" si="241"/>
        <v>74097</v>
      </c>
      <c r="G3630" s="43"/>
      <c r="H3630" s="33">
        <v>91880</v>
      </c>
      <c r="I3630" s="35">
        <v>9</v>
      </c>
      <c r="J3630" s="33">
        <v>111145</v>
      </c>
      <c r="K3630" s="43">
        <f t="shared" si="244"/>
        <v>74097</v>
      </c>
      <c r="L3630" s="43"/>
      <c r="M3630" s="140"/>
      <c r="O3630" s="113"/>
    </row>
    <row r="3631" spans="1:15" x14ac:dyDescent="0.25">
      <c r="A3631" s="29" t="s">
        <v>3430</v>
      </c>
      <c r="B3631" s="28" t="s">
        <v>5842</v>
      </c>
      <c r="C3631" s="1">
        <v>99509</v>
      </c>
      <c r="D3631" s="48" t="s">
        <v>743</v>
      </c>
      <c r="E3631" s="43">
        <f t="shared" si="242"/>
        <v>92876</v>
      </c>
      <c r="F3631" s="33">
        <f t="shared" si="241"/>
        <v>66340</v>
      </c>
      <c r="G3631" s="43"/>
      <c r="H3631" s="33">
        <v>82261</v>
      </c>
      <c r="I3631" s="35">
        <v>15</v>
      </c>
      <c r="J3631" s="33">
        <v>99509</v>
      </c>
      <c r="K3631" s="43">
        <f t="shared" si="244"/>
        <v>66340</v>
      </c>
      <c r="L3631" s="43"/>
      <c r="M3631" s="140"/>
      <c r="O3631" s="113"/>
    </row>
    <row r="3632" spans="1:15" x14ac:dyDescent="0.25">
      <c r="A3632" s="29" t="s">
        <v>3432</v>
      </c>
      <c r="B3632" s="28" t="s">
        <v>5843</v>
      </c>
      <c r="C3632" s="1">
        <v>30495</v>
      </c>
      <c r="D3632" s="48" t="s">
        <v>743</v>
      </c>
      <c r="E3632" s="43">
        <f t="shared" si="242"/>
        <v>28463</v>
      </c>
      <c r="F3632" s="33">
        <f t="shared" si="241"/>
        <v>20331</v>
      </c>
      <c r="G3632" s="43"/>
      <c r="H3632" s="33">
        <v>25210</v>
      </c>
      <c r="I3632" s="35">
        <v>2</v>
      </c>
      <c r="J3632" s="33">
        <v>30496</v>
      </c>
      <c r="K3632" s="43">
        <f t="shared" si="244"/>
        <v>20331</v>
      </c>
      <c r="L3632" s="43"/>
      <c r="M3632" s="140"/>
      <c r="O3632" s="113"/>
    </row>
    <row r="3633" spans="1:15" x14ac:dyDescent="0.25">
      <c r="A3633" s="29" t="s">
        <v>3434</v>
      </c>
      <c r="B3633" s="28" t="s">
        <v>5844</v>
      </c>
      <c r="C3633" s="1">
        <v>33053</v>
      </c>
      <c r="D3633" s="48" t="s">
        <v>743</v>
      </c>
      <c r="E3633" s="43">
        <f t="shared" si="242"/>
        <v>30849</v>
      </c>
      <c r="F3633" s="33">
        <f t="shared" si="241"/>
        <v>22035</v>
      </c>
      <c r="G3633" s="43"/>
      <c r="H3633" s="33">
        <v>27324</v>
      </c>
      <c r="I3633" s="35">
        <v>3.5</v>
      </c>
      <c r="J3633" s="33">
        <v>33053</v>
      </c>
      <c r="K3633" s="43">
        <f t="shared" si="244"/>
        <v>22035</v>
      </c>
      <c r="L3633" s="43"/>
      <c r="M3633" s="140"/>
      <c r="O3633" s="113"/>
    </row>
    <row r="3634" spans="1:15" x14ac:dyDescent="0.25">
      <c r="A3634" s="29" t="s">
        <v>3436</v>
      </c>
      <c r="B3634" s="28" t="s">
        <v>5845</v>
      </c>
      <c r="C3634" s="1">
        <v>39001</v>
      </c>
      <c r="D3634" s="48" t="s">
        <v>743</v>
      </c>
      <c r="E3634" s="43">
        <f t="shared" si="242"/>
        <v>36401</v>
      </c>
      <c r="F3634" s="33">
        <f t="shared" si="241"/>
        <v>26001</v>
      </c>
      <c r="G3634" s="43"/>
      <c r="H3634" s="33">
        <v>32241</v>
      </c>
      <c r="I3634" s="35">
        <v>4.5</v>
      </c>
      <c r="J3634" s="33">
        <v>39001</v>
      </c>
      <c r="K3634" s="43">
        <f t="shared" si="244"/>
        <v>26001</v>
      </c>
      <c r="L3634" s="43"/>
      <c r="M3634" s="140"/>
      <c r="O3634" s="113"/>
    </row>
    <row r="3635" spans="1:15" x14ac:dyDescent="0.25">
      <c r="A3635" s="29" t="s">
        <v>3438</v>
      </c>
      <c r="B3635" s="28" t="s">
        <v>5846</v>
      </c>
      <c r="C3635" s="1">
        <v>47375</v>
      </c>
      <c r="D3635" s="48" t="s">
        <v>743</v>
      </c>
      <c r="E3635" s="43">
        <f t="shared" si="242"/>
        <v>44218</v>
      </c>
      <c r="F3635" s="33">
        <f t="shared" si="241"/>
        <v>31584</v>
      </c>
      <c r="G3635" s="43"/>
      <c r="H3635" s="33">
        <v>39164</v>
      </c>
      <c r="I3635" s="35">
        <v>5</v>
      </c>
      <c r="J3635" s="33">
        <v>47376</v>
      </c>
      <c r="K3635" s="43">
        <f t="shared" si="244"/>
        <v>31584</v>
      </c>
      <c r="L3635" s="43"/>
      <c r="M3635" s="140"/>
      <c r="O3635" s="113"/>
    </row>
    <row r="3636" spans="1:15" x14ac:dyDescent="0.25">
      <c r="A3636" s="29" t="s">
        <v>3440</v>
      </c>
      <c r="B3636" s="28" t="s">
        <v>5847</v>
      </c>
      <c r="C3636" s="1">
        <v>63152</v>
      </c>
      <c r="D3636" s="48" t="s">
        <v>743</v>
      </c>
      <c r="E3636" s="43">
        <f t="shared" si="242"/>
        <v>58943</v>
      </c>
      <c r="F3636" s="33">
        <f t="shared" si="241"/>
        <v>42102</v>
      </c>
      <c r="G3636" s="43"/>
      <c r="H3636" s="33">
        <v>52206</v>
      </c>
      <c r="I3636" s="35">
        <v>6.5</v>
      </c>
      <c r="J3636" s="33">
        <v>63152</v>
      </c>
      <c r="K3636" s="43">
        <f t="shared" si="244"/>
        <v>42102</v>
      </c>
      <c r="L3636" s="43"/>
      <c r="M3636" s="140"/>
      <c r="O3636" s="113"/>
    </row>
    <row r="3637" spans="1:15" x14ac:dyDescent="0.25">
      <c r="A3637" s="29" t="s">
        <v>3511</v>
      </c>
      <c r="B3637" s="28" t="s">
        <v>3512</v>
      </c>
      <c r="C3637" s="1">
        <v>3502</v>
      </c>
      <c r="D3637" s="48" t="s">
        <v>743</v>
      </c>
      <c r="E3637" s="43">
        <f t="shared" si="242"/>
        <v>3269</v>
      </c>
      <c r="F3637" s="33">
        <f t="shared" si="241"/>
        <v>2335</v>
      </c>
      <c r="G3637" s="43"/>
      <c r="H3637" s="33">
        <v>2895</v>
      </c>
      <c r="I3637" s="35">
        <v>0.25</v>
      </c>
      <c r="J3637" s="33">
        <v>3502</v>
      </c>
      <c r="K3637" s="43">
        <f t="shared" si="244"/>
        <v>2335</v>
      </c>
      <c r="L3637" s="43"/>
      <c r="M3637" s="140"/>
      <c r="O3637" s="113"/>
    </row>
    <row r="3638" spans="1:15" x14ac:dyDescent="0.25">
      <c r="A3638" s="29" t="s">
        <v>3513</v>
      </c>
      <c r="B3638" s="28" t="s">
        <v>3514</v>
      </c>
      <c r="C3638" s="1">
        <v>3462</v>
      </c>
      <c r="D3638" s="48" t="s">
        <v>743</v>
      </c>
      <c r="E3638" s="43">
        <f t="shared" si="242"/>
        <v>3231</v>
      </c>
      <c r="F3638" s="33">
        <f t="shared" si="241"/>
        <v>2308</v>
      </c>
      <c r="G3638" s="43"/>
      <c r="H3638" s="33">
        <v>2862</v>
      </c>
      <c r="I3638" s="35">
        <v>0.4</v>
      </c>
      <c r="J3638" s="33">
        <v>3462</v>
      </c>
      <c r="K3638" s="43">
        <f t="shared" si="244"/>
        <v>2308</v>
      </c>
      <c r="L3638" s="43"/>
      <c r="M3638" s="140"/>
      <c r="O3638" s="113"/>
    </row>
    <row r="3639" spans="1:15" x14ac:dyDescent="0.25">
      <c r="A3639" s="29" t="s">
        <v>3515</v>
      </c>
      <c r="B3639" s="28" t="s">
        <v>3516</v>
      </c>
      <c r="C3639" s="1">
        <v>3987</v>
      </c>
      <c r="D3639" s="48" t="s">
        <v>743</v>
      </c>
      <c r="E3639" s="43">
        <f t="shared" si="242"/>
        <v>3721</v>
      </c>
      <c r="F3639" s="33">
        <f t="shared" si="241"/>
        <v>2658</v>
      </c>
      <c r="G3639" s="43"/>
      <c r="H3639" s="33">
        <v>3296</v>
      </c>
      <c r="I3639" s="35">
        <v>0.5</v>
      </c>
      <c r="J3639" s="33">
        <v>3987</v>
      </c>
      <c r="K3639" s="43">
        <f t="shared" si="244"/>
        <v>2658</v>
      </c>
      <c r="L3639" s="43"/>
      <c r="M3639" s="140"/>
      <c r="O3639" s="113"/>
    </row>
    <row r="3640" spans="1:15" x14ac:dyDescent="0.25">
      <c r="A3640" s="29" t="s">
        <v>3517</v>
      </c>
      <c r="B3640" s="28" t="s">
        <v>3518</v>
      </c>
      <c r="C3640" s="1">
        <v>11062</v>
      </c>
      <c r="D3640" s="48" t="s">
        <v>743</v>
      </c>
      <c r="E3640" s="43">
        <f t="shared" si="242"/>
        <v>10325</v>
      </c>
      <c r="F3640" s="33">
        <f t="shared" si="241"/>
        <v>7375</v>
      </c>
      <c r="G3640" s="43"/>
      <c r="H3640" s="33">
        <v>9145</v>
      </c>
      <c r="I3640" s="35">
        <v>0.9</v>
      </c>
      <c r="J3640" s="33">
        <v>11063</v>
      </c>
      <c r="K3640" s="43">
        <f t="shared" si="244"/>
        <v>7375</v>
      </c>
      <c r="L3640" s="43"/>
      <c r="M3640" s="140"/>
      <c r="O3640" s="113"/>
    </row>
    <row r="3641" spans="1:15" x14ac:dyDescent="0.25">
      <c r="A3641" s="29" t="s">
        <v>3519</v>
      </c>
      <c r="B3641" s="28" t="s">
        <v>3520</v>
      </c>
      <c r="C3641" s="1">
        <v>11136</v>
      </c>
      <c r="D3641" s="48" t="s">
        <v>743</v>
      </c>
      <c r="E3641" s="43">
        <f t="shared" si="242"/>
        <v>10394</v>
      </c>
      <c r="F3641" s="33">
        <f t="shared" si="241"/>
        <v>7424</v>
      </c>
      <c r="G3641" s="43"/>
      <c r="H3641" s="33">
        <v>9206</v>
      </c>
      <c r="I3641" s="35">
        <v>1.4</v>
      </c>
      <c r="J3641" s="33">
        <v>11136</v>
      </c>
      <c r="K3641" s="43">
        <f t="shared" si="244"/>
        <v>7424</v>
      </c>
      <c r="L3641" s="43"/>
      <c r="M3641" s="140"/>
      <c r="O3641" s="113"/>
    </row>
    <row r="3642" spans="1:15" x14ac:dyDescent="0.25">
      <c r="A3642" s="29" t="s">
        <v>3521</v>
      </c>
      <c r="B3642" s="28" t="s">
        <v>3522</v>
      </c>
      <c r="C3642" s="1">
        <v>15702</v>
      </c>
      <c r="D3642" s="48" t="s">
        <v>743</v>
      </c>
      <c r="E3642" s="43">
        <f t="shared" si="242"/>
        <v>14657</v>
      </c>
      <c r="F3642" s="33">
        <f t="shared" si="241"/>
        <v>10469</v>
      </c>
      <c r="G3642" s="43"/>
      <c r="H3642" s="33">
        <v>12981</v>
      </c>
      <c r="I3642" s="35">
        <v>1.9</v>
      </c>
      <c r="J3642" s="33">
        <v>15703</v>
      </c>
      <c r="K3642" s="43">
        <f t="shared" si="244"/>
        <v>10469</v>
      </c>
      <c r="L3642" s="43"/>
      <c r="M3642" s="140"/>
      <c r="O3642" s="113"/>
    </row>
    <row r="3643" spans="1:15" x14ac:dyDescent="0.25">
      <c r="A3643" s="29" t="s">
        <v>3523</v>
      </c>
      <c r="B3643" s="28" t="s">
        <v>3524</v>
      </c>
      <c r="C3643" s="1">
        <v>21820</v>
      </c>
      <c r="D3643" s="48" t="s">
        <v>743</v>
      </c>
      <c r="E3643" s="43">
        <f t="shared" si="242"/>
        <v>20366</v>
      </c>
      <c r="F3643" s="33">
        <f t="shared" si="241"/>
        <v>14547</v>
      </c>
      <c r="G3643" s="43"/>
      <c r="H3643" s="33">
        <v>18038</v>
      </c>
      <c r="I3643" s="35">
        <v>3.8</v>
      </c>
      <c r="J3643" s="33">
        <v>21820</v>
      </c>
      <c r="K3643" s="43">
        <f t="shared" si="244"/>
        <v>14547</v>
      </c>
      <c r="L3643" s="43"/>
      <c r="M3643" s="140"/>
      <c r="O3643" s="113"/>
    </row>
    <row r="3644" spans="1:15" x14ac:dyDescent="0.25">
      <c r="A3644" s="29" t="s">
        <v>3525</v>
      </c>
      <c r="B3644" s="28" t="s">
        <v>3526</v>
      </c>
      <c r="C3644" s="1">
        <v>75451</v>
      </c>
      <c r="D3644" s="48" t="s">
        <v>743</v>
      </c>
      <c r="E3644" s="43">
        <f t="shared" si="242"/>
        <v>70421</v>
      </c>
      <c r="F3644" s="33">
        <f t="shared" si="241"/>
        <v>50301</v>
      </c>
      <c r="G3644" s="43"/>
      <c r="H3644" s="33">
        <v>62373</v>
      </c>
      <c r="I3644" s="35">
        <v>6.8</v>
      </c>
      <c r="J3644" s="33">
        <v>75451</v>
      </c>
      <c r="K3644" s="43">
        <f t="shared" si="244"/>
        <v>50301</v>
      </c>
      <c r="L3644" s="43"/>
      <c r="M3644" s="140"/>
      <c r="O3644" s="113"/>
    </row>
    <row r="3645" spans="1:15" x14ac:dyDescent="0.25">
      <c r="A3645" s="29" t="s">
        <v>3527</v>
      </c>
      <c r="B3645" s="28" t="s">
        <v>3528</v>
      </c>
      <c r="C3645" s="1">
        <v>116795</v>
      </c>
      <c r="D3645" s="48" t="s">
        <v>743</v>
      </c>
      <c r="E3645" s="43">
        <f t="shared" si="242"/>
        <v>109010</v>
      </c>
      <c r="F3645" s="33">
        <f t="shared" si="241"/>
        <v>77864</v>
      </c>
      <c r="G3645" s="43"/>
      <c r="H3645" s="33">
        <v>96551</v>
      </c>
      <c r="I3645" s="35">
        <v>11.58</v>
      </c>
      <c r="J3645" s="33">
        <v>116796</v>
      </c>
      <c r="K3645" s="43">
        <f t="shared" si="244"/>
        <v>77864</v>
      </c>
      <c r="L3645" s="43"/>
      <c r="M3645" s="140"/>
      <c r="O3645" s="113"/>
    </row>
    <row r="3646" spans="1:15" x14ac:dyDescent="0.25">
      <c r="E3646" s="43" t="str">
        <f t="shared" si="242"/>
        <v/>
      </c>
      <c r="F3646" s="33" t="str">
        <f t="shared" si="241"/>
        <v/>
      </c>
      <c r="G3646" s="43"/>
      <c r="H3646" s="29"/>
      <c r="J3646" s="114" t="s">
        <v>159</v>
      </c>
      <c r="K3646" s="43"/>
      <c r="L3646" s="43"/>
      <c r="M3646" s="140"/>
      <c r="O3646" s="113"/>
    </row>
    <row r="3647" spans="1:15" ht="15.75" thickBot="1" x14ac:dyDescent="0.3">
      <c r="E3647" s="43" t="str">
        <f t="shared" si="242"/>
        <v/>
      </c>
      <c r="F3647" s="33" t="str">
        <f t="shared" si="241"/>
        <v/>
      </c>
      <c r="G3647" s="43"/>
      <c r="H3647" s="29"/>
      <c r="J3647" s="114" t="s">
        <v>159</v>
      </c>
      <c r="K3647" s="43"/>
      <c r="L3647" s="43"/>
      <c r="M3647" s="140"/>
      <c r="O3647" s="113"/>
    </row>
    <row r="3648" spans="1:15" x14ac:dyDescent="0.25">
      <c r="B3648" s="50"/>
      <c r="E3648" s="43" t="str">
        <f t="shared" si="242"/>
        <v/>
      </c>
      <c r="F3648" s="33" t="str">
        <f t="shared" si="241"/>
        <v/>
      </c>
      <c r="G3648" s="43"/>
      <c r="H3648" s="29"/>
      <c r="J3648" s="114" t="s">
        <v>159</v>
      </c>
      <c r="K3648" s="43"/>
      <c r="L3648" s="43"/>
      <c r="M3648" s="140"/>
      <c r="O3648" s="113"/>
    </row>
    <row r="3649" spans="1:15" x14ac:dyDescent="0.25">
      <c r="B3649" s="37" t="s">
        <v>5848</v>
      </c>
      <c r="E3649" s="43" t="str">
        <f t="shared" si="242"/>
        <v/>
      </c>
      <c r="F3649" s="33" t="str">
        <f t="shared" si="241"/>
        <v/>
      </c>
      <c r="G3649" s="43"/>
      <c r="H3649" s="29"/>
      <c r="J3649" s="114" t="s">
        <v>159</v>
      </c>
      <c r="K3649" s="43"/>
      <c r="L3649" s="43"/>
      <c r="M3649" s="140"/>
      <c r="O3649" s="113"/>
    </row>
    <row r="3650" spans="1:15" x14ac:dyDescent="0.25">
      <c r="B3650" s="37" t="s">
        <v>5041</v>
      </c>
      <c r="D3650" s="31"/>
      <c r="E3650" s="43" t="str">
        <f t="shared" si="242"/>
        <v/>
      </c>
      <c r="F3650" s="33" t="str">
        <f t="shared" si="241"/>
        <v/>
      </c>
      <c r="G3650" s="43"/>
      <c r="H3650" s="55" t="s">
        <v>241</v>
      </c>
      <c r="I3650" s="35" t="s">
        <v>242</v>
      </c>
      <c r="J3650" s="114" t="s">
        <v>159</v>
      </c>
      <c r="K3650" s="43"/>
      <c r="L3650" s="43"/>
      <c r="M3650" s="140"/>
      <c r="O3650" s="113"/>
    </row>
    <row r="3651" spans="1:15" ht="15.75" thickBot="1" x14ac:dyDescent="0.3">
      <c r="A3651" s="23" t="s">
        <v>73</v>
      </c>
      <c r="B3651" s="59"/>
      <c r="D3651" s="31" t="s">
        <v>243</v>
      </c>
      <c r="E3651" s="43" t="str">
        <f t="shared" si="242"/>
        <v/>
      </c>
      <c r="F3651" s="33" t="str">
        <f t="shared" si="241"/>
        <v/>
      </c>
      <c r="G3651" s="43"/>
      <c r="H3651" s="55" t="s">
        <v>244</v>
      </c>
      <c r="I3651" s="35" t="s">
        <v>245</v>
      </c>
      <c r="J3651" s="114" t="s">
        <v>159</v>
      </c>
      <c r="K3651" s="43"/>
      <c r="L3651" s="43"/>
      <c r="M3651" s="140"/>
      <c r="O3651" s="113"/>
    </row>
    <row r="3652" spans="1:15" x14ac:dyDescent="0.25">
      <c r="A3652" s="29" t="s">
        <v>5849</v>
      </c>
      <c r="B3652" s="48" t="s">
        <v>5850</v>
      </c>
      <c r="C3652" s="1">
        <v>2103</v>
      </c>
      <c r="D3652" s="48" t="s">
        <v>743</v>
      </c>
      <c r="E3652" s="43">
        <f t="shared" si="242"/>
        <v>1963</v>
      </c>
      <c r="F3652" s="33">
        <f t="shared" si="241"/>
        <v>1402</v>
      </c>
      <c r="G3652" s="43"/>
      <c r="H3652" s="33">
        <v>1739</v>
      </c>
      <c r="I3652" s="35">
        <v>0.02</v>
      </c>
      <c r="J3652" s="114">
        <v>2104</v>
      </c>
      <c r="K3652" s="43">
        <f t="shared" ref="K3652:K3678" si="245">H3652/1.24</f>
        <v>1402</v>
      </c>
      <c r="L3652" s="43"/>
      <c r="M3652" s="143"/>
      <c r="O3652" s="113"/>
    </row>
    <row r="3653" spans="1:15" x14ac:dyDescent="0.25">
      <c r="A3653" s="29" t="s">
        <v>5851</v>
      </c>
      <c r="B3653" s="48" t="s">
        <v>5852</v>
      </c>
      <c r="C3653" s="1">
        <v>1416</v>
      </c>
      <c r="D3653" s="48" t="s">
        <v>743</v>
      </c>
      <c r="E3653" s="43">
        <f t="shared" si="242"/>
        <v>1322</v>
      </c>
      <c r="F3653" s="33">
        <f t="shared" si="241"/>
        <v>944</v>
      </c>
      <c r="G3653" s="43"/>
      <c r="H3653" s="33">
        <v>1171</v>
      </c>
      <c r="I3653" s="35">
        <v>0.04</v>
      </c>
      <c r="J3653" s="114">
        <v>1417</v>
      </c>
      <c r="K3653" s="43">
        <f t="shared" si="245"/>
        <v>944</v>
      </c>
      <c r="L3653" s="43"/>
      <c r="M3653" s="143"/>
      <c r="O3653" s="113"/>
    </row>
    <row r="3654" spans="1:15" x14ac:dyDescent="0.25">
      <c r="A3654" s="29" t="s">
        <v>5853</v>
      </c>
      <c r="B3654" s="48" t="s">
        <v>5854</v>
      </c>
      <c r="C3654" s="1">
        <v>1875</v>
      </c>
      <c r="D3654" s="48" t="s">
        <v>743</v>
      </c>
      <c r="E3654" s="43">
        <f t="shared" si="242"/>
        <v>1750</v>
      </c>
      <c r="F3654" s="33">
        <f t="shared" si="241"/>
        <v>1250</v>
      </c>
      <c r="G3654" s="43"/>
      <c r="H3654" s="33">
        <v>1550</v>
      </c>
      <c r="I3654" s="35">
        <v>0.04</v>
      </c>
      <c r="J3654" s="114">
        <v>1875</v>
      </c>
      <c r="K3654" s="43">
        <f t="shared" si="245"/>
        <v>1250</v>
      </c>
      <c r="L3654" s="43"/>
      <c r="M3654" s="143"/>
      <c r="O3654" s="113"/>
    </row>
    <row r="3655" spans="1:15" x14ac:dyDescent="0.25">
      <c r="A3655" s="29" t="s">
        <v>5855</v>
      </c>
      <c r="B3655" s="48" t="s">
        <v>5856</v>
      </c>
      <c r="C3655" s="1">
        <v>1979</v>
      </c>
      <c r="D3655" s="48" t="s">
        <v>743</v>
      </c>
      <c r="E3655" s="43">
        <f t="shared" si="242"/>
        <v>1847</v>
      </c>
      <c r="F3655" s="33">
        <f t="shared" si="241"/>
        <v>1319</v>
      </c>
      <c r="G3655" s="43"/>
      <c r="H3655" s="33">
        <v>1636</v>
      </c>
      <c r="I3655" s="35">
        <v>0.04</v>
      </c>
      <c r="J3655" s="114">
        <v>1979</v>
      </c>
      <c r="K3655" s="43">
        <f t="shared" si="245"/>
        <v>1319</v>
      </c>
      <c r="L3655" s="43"/>
      <c r="M3655" s="143"/>
      <c r="O3655" s="113"/>
    </row>
    <row r="3656" spans="1:15" x14ac:dyDescent="0.25">
      <c r="A3656" s="29" t="s">
        <v>5857</v>
      </c>
      <c r="B3656" s="48" t="s">
        <v>5858</v>
      </c>
      <c r="C3656" s="1">
        <v>1947</v>
      </c>
      <c r="D3656" s="48" t="s">
        <v>743</v>
      </c>
      <c r="E3656" s="43">
        <f t="shared" si="242"/>
        <v>1817</v>
      </c>
      <c r="F3656" s="33">
        <f t="shared" si="241"/>
        <v>1298</v>
      </c>
      <c r="G3656" s="43"/>
      <c r="H3656" s="33">
        <v>1610</v>
      </c>
      <c r="I3656" s="35">
        <v>0.2</v>
      </c>
      <c r="J3656" s="33">
        <v>1948</v>
      </c>
      <c r="K3656" s="43">
        <f t="shared" si="245"/>
        <v>1298</v>
      </c>
      <c r="L3656" s="43"/>
      <c r="M3656" s="143"/>
      <c r="O3656" s="113"/>
    </row>
    <row r="3657" spans="1:15" x14ac:dyDescent="0.25">
      <c r="A3657" s="29" t="s">
        <v>5859</v>
      </c>
      <c r="B3657" s="48" t="s">
        <v>5860</v>
      </c>
      <c r="C3657" s="1">
        <v>2175</v>
      </c>
      <c r="D3657" s="48" t="s">
        <v>743</v>
      </c>
      <c r="E3657" s="43">
        <f t="shared" si="242"/>
        <v>2030</v>
      </c>
      <c r="F3657" s="33">
        <f t="shared" ref="F3657:F3720" si="246">IF(K3657=0,"",K3657)</f>
        <v>1450</v>
      </c>
      <c r="G3657" s="43"/>
      <c r="H3657" s="33">
        <v>1798</v>
      </c>
      <c r="I3657" s="35">
        <v>0.2</v>
      </c>
      <c r="J3657" s="33">
        <v>2175</v>
      </c>
      <c r="K3657" s="43">
        <f t="shared" si="245"/>
        <v>1450</v>
      </c>
      <c r="L3657" s="43"/>
      <c r="M3657" s="143"/>
      <c r="O3657" s="113"/>
    </row>
    <row r="3658" spans="1:15" x14ac:dyDescent="0.25">
      <c r="A3658" s="29" t="s">
        <v>5861</v>
      </c>
      <c r="B3658" s="48" t="s">
        <v>5862</v>
      </c>
      <c r="C3658" s="1">
        <v>1920</v>
      </c>
      <c r="D3658" s="48" t="s">
        <v>743</v>
      </c>
      <c r="E3658" s="43">
        <f t="shared" ref="E3658:E3721" si="247">IF(K3658&lt;=0,"",K3658*E$2)</f>
        <v>1793</v>
      </c>
      <c r="F3658" s="33">
        <f t="shared" si="246"/>
        <v>1281</v>
      </c>
      <c r="G3658" s="43"/>
      <c r="H3658" s="33">
        <v>1588</v>
      </c>
      <c r="I3658" s="35">
        <v>0.2</v>
      </c>
      <c r="J3658" s="33">
        <v>1921</v>
      </c>
      <c r="K3658" s="43">
        <f t="shared" si="245"/>
        <v>1281</v>
      </c>
      <c r="L3658" s="43"/>
      <c r="M3658" s="143"/>
      <c r="O3658" s="113"/>
    </row>
    <row r="3659" spans="1:15" x14ac:dyDescent="0.25">
      <c r="A3659" s="29" t="s">
        <v>5863</v>
      </c>
      <c r="B3659" s="48" t="s">
        <v>5864</v>
      </c>
      <c r="C3659" s="1">
        <v>2110</v>
      </c>
      <c r="D3659" s="48" t="s">
        <v>743</v>
      </c>
      <c r="E3659" s="43">
        <f t="shared" si="247"/>
        <v>1970</v>
      </c>
      <c r="F3659" s="33">
        <f t="shared" si="246"/>
        <v>1407</v>
      </c>
      <c r="G3659" s="43"/>
      <c r="H3659" s="33">
        <v>1745</v>
      </c>
      <c r="I3659" s="35">
        <v>0.24</v>
      </c>
      <c r="J3659" s="33">
        <v>2111</v>
      </c>
      <c r="K3659" s="43">
        <f t="shared" si="245"/>
        <v>1407</v>
      </c>
      <c r="L3659" s="43"/>
      <c r="M3659" s="143"/>
      <c r="O3659" s="113"/>
    </row>
    <row r="3660" spans="1:15" x14ac:dyDescent="0.25">
      <c r="A3660" s="29" t="s">
        <v>5865</v>
      </c>
      <c r="B3660" s="48" t="s">
        <v>5866</v>
      </c>
      <c r="C3660" s="1">
        <v>2599</v>
      </c>
      <c r="D3660" s="48" t="s">
        <v>743</v>
      </c>
      <c r="E3660" s="43">
        <f t="shared" si="247"/>
        <v>2426</v>
      </c>
      <c r="F3660" s="33">
        <f t="shared" si="246"/>
        <v>1733</v>
      </c>
      <c r="G3660" s="43"/>
      <c r="H3660" s="33">
        <v>2149</v>
      </c>
      <c r="I3660" s="35">
        <v>0.4</v>
      </c>
      <c r="J3660" s="33">
        <v>2600</v>
      </c>
      <c r="K3660" s="43">
        <f t="shared" si="245"/>
        <v>1733</v>
      </c>
      <c r="L3660" s="43"/>
      <c r="M3660" s="143"/>
      <c r="O3660" s="113"/>
    </row>
    <row r="3661" spans="1:15" x14ac:dyDescent="0.25">
      <c r="A3661" s="29" t="s">
        <v>5867</v>
      </c>
      <c r="B3661" s="48" t="s">
        <v>5868</v>
      </c>
      <c r="C3661" s="1">
        <v>2502</v>
      </c>
      <c r="D3661" s="48" t="s">
        <v>743</v>
      </c>
      <c r="E3661" s="43">
        <f t="shared" si="247"/>
        <v>2337</v>
      </c>
      <c r="F3661" s="33">
        <f t="shared" si="246"/>
        <v>1669</v>
      </c>
      <c r="G3661" s="43"/>
      <c r="H3661" s="33">
        <v>2069</v>
      </c>
      <c r="I3661" s="35">
        <v>0.4</v>
      </c>
      <c r="J3661" s="33">
        <v>2503</v>
      </c>
      <c r="K3661" s="43">
        <f t="shared" si="245"/>
        <v>1669</v>
      </c>
      <c r="L3661" s="43"/>
      <c r="M3661" s="143"/>
      <c r="O3661" s="113"/>
    </row>
    <row r="3662" spans="1:15" x14ac:dyDescent="0.25">
      <c r="A3662" s="29" t="s">
        <v>5869</v>
      </c>
      <c r="B3662" s="48" t="s">
        <v>5870</v>
      </c>
      <c r="C3662" s="1">
        <v>2181</v>
      </c>
      <c r="D3662" s="48" t="s">
        <v>743</v>
      </c>
      <c r="E3662" s="43">
        <f t="shared" si="247"/>
        <v>2036</v>
      </c>
      <c r="F3662" s="33">
        <f t="shared" si="246"/>
        <v>1454</v>
      </c>
      <c r="G3662" s="43"/>
      <c r="H3662" s="33">
        <v>1803</v>
      </c>
      <c r="I3662" s="35">
        <v>0.6</v>
      </c>
      <c r="J3662" s="33">
        <v>2181</v>
      </c>
      <c r="K3662" s="43">
        <f t="shared" si="245"/>
        <v>1454</v>
      </c>
      <c r="L3662" s="43"/>
      <c r="M3662" s="143"/>
      <c r="O3662" s="113"/>
    </row>
    <row r="3663" spans="1:15" x14ac:dyDescent="0.25">
      <c r="A3663" s="29" t="s">
        <v>5871</v>
      </c>
      <c r="B3663" s="48" t="s">
        <v>5872</v>
      </c>
      <c r="C3663" s="1">
        <v>3036</v>
      </c>
      <c r="D3663" s="48" t="s">
        <v>743</v>
      </c>
      <c r="E3663" s="43">
        <f t="shared" si="247"/>
        <v>2834</v>
      </c>
      <c r="F3663" s="33">
        <f t="shared" si="246"/>
        <v>2024</v>
      </c>
      <c r="G3663" s="43"/>
      <c r="H3663" s="33">
        <v>2510</v>
      </c>
      <c r="I3663" s="35">
        <v>0.4</v>
      </c>
      <c r="J3663" s="33">
        <v>3036</v>
      </c>
      <c r="K3663" s="43">
        <f t="shared" si="245"/>
        <v>2024</v>
      </c>
      <c r="L3663" s="43"/>
      <c r="M3663" s="143"/>
      <c r="O3663" s="113"/>
    </row>
    <row r="3664" spans="1:15" x14ac:dyDescent="0.25">
      <c r="A3664" s="29" t="s">
        <v>5873</v>
      </c>
      <c r="B3664" s="48" t="s">
        <v>5874</v>
      </c>
      <c r="C3664" s="1">
        <v>2356</v>
      </c>
      <c r="D3664" s="48" t="s">
        <v>743</v>
      </c>
      <c r="E3664" s="43">
        <f t="shared" si="247"/>
        <v>2199</v>
      </c>
      <c r="F3664" s="33">
        <f t="shared" si="246"/>
        <v>1571</v>
      </c>
      <c r="G3664" s="43"/>
      <c r="H3664" s="33">
        <v>1948</v>
      </c>
      <c r="I3664" s="35">
        <v>0.4</v>
      </c>
      <c r="J3664" s="33">
        <v>2356</v>
      </c>
      <c r="K3664" s="43">
        <f t="shared" si="245"/>
        <v>1571</v>
      </c>
      <c r="L3664" s="43"/>
      <c r="M3664" s="143"/>
      <c r="O3664" s="113"/>
    </row>
    <row r="3665" spans="1:15" x14ac:dyDescent="0.25">
      <c r="A3665" s="29" t="s">
        <v>5875</v>
      </c>
      <c r="B3665" s="48" t="s">
        <v>5876</v>
      </c>
      <c r="C3665" s="1">
        <v>2649</v>
      </c>
      <c r="D3665" s="48" t="s">
        <v>743</v>
      </c>
      <c r="E3665" s="43">
        <f t="shared" si="247"/>
        <v>2472</v>
      </c>
      <c r="F3665" s="33">
        <f t="shared" si="246"/>
        <v>1766</v>
      </c>
      <c r="G3665" s="43"/>
      <c r="H3665" s="33">
        <v>2190</v>
      </c>
      <c r="I3665" s="35">
        <v>0.4</v>
      </c>
      <c r="J3665" s="33">
        <v>2649</v>
      </c>
      <c r="K3665" s="43">
        <f t="shared" si="245"/>
        <v>1766</v>
      </c>
      <c r="L3665" s="43"/>
      <c r="M3665" s="143"/>
      <c r="O3665" s="113"/>
    </row>
    <row r="3666" spans="1:15" x14ac:dyDescent="0.25">
      <c r="A3666" s="29" t="s">
        <v>5877</v>
      </c>
      <c r="B3666" s="48" t="s">
        <v>5878</v>
      </c>
      <c r="C3666" s="1">
        <v>3090</v>
      </c>
      <c r="D3666" s="48" t="s">
        <v>743</v>
      </c>
      <c r="E3666" s="43">
        <f t="shared" si="247"/>
        <v>2884</v>
      </c>
      <c r="F3666" s="33">
        <f t="shared" si="246"/>
        <v>2060</v>
      </c>
      <c r="G3666" s="43"/>
      <c r="H3666" s="33">
        <v>2555</v>
      </c>
      <c r="I3666" s="35">
        <v>0.4</v>
      </c>
      <c r="J3666" s="33">
        <v>3091</v>
      </c>
      <c r="K3666" s="43">
        <f t="shared" si="245"/>
        <v>2060</v>
      </c>
      <c r="L3666" s="43"/>
      <c r="M3666" s="143"/>
      <c r="O3666" s="113"/>
    </row>
    <row r="3667" spans="1:15" x14ac:dyDescent="0.25">
      <c r="A3667" s="29" t="s">
        <v>5879</v>
      </c>
      <c r="B3667" s="48" t="s">
        <v>5880</v>
      </c>
      <c r="C3667" s="1">
        <v>2819</v>
      </c>
      <c r="D3667" s="48" t="s">
        <v>743</v>
      </c>
      <c r="E3667" s="43">
        <f t="shared" si="247"/>
        <v>2632</v>
      </c>
      <c r="F3667" s="33">
        <f t="shared" si="246"/>
        <v>1880</v>
      </c>
      <c r="G3667" s="43"/>
      <c r="H3667" s="33">
        <v>2331</v>
      </c>
      <c r="I3667" s="35">
        <v>0.31</v>
      </c>
      <c r="J3667" s="33">
        <v>2820</v>
      </c>
      <c r="K3667" s="43">
        <f t="shared" si="245"/>
        <v>1880</v>
      </c>
      <c r="L3667" s="43"/>
      <c r="M3667" s="143"/>
      <c r="O3667" s="113"/>
    </row>
    <row r="3668" spans="1:15" x14ac:dyDescent="0.25">
      <c r="A3668" s="29" t="s">
        <v>5881</v>
      </c>
      <c r="B3668" s="48" t="s">
        <v>5882</v>
      </c>
      <c r="C3668" s="1">
        <v>3163</v>
      </c>
      <c r="D3668" s="48" t="s">
        <v>743</v>
      </c>
      <c r="E3668" s="43">
        <f t="shared" si="247"/>
        <v>2953</v>
      </c>
      <c r="F3668" s="33">
        <f t="shared" si="246"/>
        <v>2109</v>
      </c>
      <c r="G3668" s="43"/>
      <c r="H3668" s="33">
        <v>2615</v>
      </c>
      <c r="I3668" s="35">
        <v>0.5</v>
      </c>
      <c r="J3668" s="33">
        <v>3163</v>
      </c>
      <c r="K3668" s="43">
        <f t="shared" si="245"/>
        <v>2109</v>
      </c>
      <c r="L3668" s="43"/>
      <c r="M3668" s="143"/>
      <c r="O3668" s="113"/>
    </row>
    <row r="3669" spans="1:15" x14ac:dyDescent="0.25">
      <c r="A3669" s="29" t="s">
        <v>5883</v>
      </c>
      <c r="B3669" s="48" t="s">
        <v>5884</v>
      </c>
      <c r="C3669" s="1">
        <v>2298</v>
      </c>
      <c r="D3669" s="48" t="s">
        <v>743</v>
      </c>
      <c r="E3669" s="43">
        <f t="shared" si="247"/>
        <v>2145</v>
      </c>
      <c r="F3669" s="33">
        <f t="shared" si="246"/>
        <v>1532</v>
      </c>
      <c r="G3669" s="43"/>
      <c r="H3669" s="33">
        <v>1900</v>
      </c>
      <c r="I3669" s="35">
        <v>0.5</v>
      </c>
      <c r="J3669" s="33">
        <v>2298</v>
      </c>
      <c r="K3669" s="43">
        <f t="shared" si="245"/>
        <v>1532</v>
      </c>
      <c r="L3669" s="43"/>
      <c r="M3669" s="143"/>
      <c r="O3669" s="113"/>
    </row>
    <row r="3670" spans="1:15" x14ac:dyDescent="0.25">
      <c r="A3670" s="29" t="s">
        <v>5885</v>
      </c>
      <c r="B3670" s="48" t="s">
        <v>5886</v>
      </c>
      <c r="C3670" s="1">
        <v>3385</v>
      </c>
      <c r="D3670" s="48" t="s">
        <v>743</v>
      </c>
      <c r="E3670" s="43">
        <f t="shared" si="247"/>
        <v>3160</v>
      </c>
      <c r="F3670" s="33">
        <f t="shared" si="246"/>
        <v>2257</v>
      </c>
      <c r="G3670" s="43"/>
      <c r="H3670" s="33">
        <v>2799</v>
      </c>
      <c r="I3670" s="35">
        <v>0.55000000000000004</v>
      </c>
      <c r="J3670" s="33">
        <v>3386</v>
      </c>
      <c r="K3670" s="43">
        <f t="shared" si="245"/>
        <v>2257</v>
      </c>
      <c r="L3670" s="43"/>
      <c r="M3670" s="143"/>
      <c r="O3670" s="113"/>
    </row>
    <row r="3671" spans="1:15" x14ac:dyDescent="0.25">
      <c r="A3671" s="29" t="s">
        <v>5887</v>
      </c>
      <c r="B3671" s="48" t="s">
        <v>5888</v>
      </c>
      <c r="C3671" s="1">
        <v>3320</v>
      </c>
      <c r="D3671" s="48" t="s">
        <v>743</v>
      </c>
      <c r="E3671" s="43">
        <f t="shared" si="247"/>
        <v>3100</v>
      </c>
      <c r="F3671" s="33">
        <f t="shared" si="246"/>
        <v>2214</v>
      </c>
      <c r="G3671" s="43"/>
      <c r="H3671" s="33">
        <v>2745</v>
      </c>
      <c r="I3671" s="35">
        <v>0.55000000000000004</v>
      </c>
      <c r="J3671" s="33">
        <v>3321</v>
      </c>
      <c r="K3671" s="43">
        <f t="shared" si="245"/>
        <v>2214</v>
      </c>
      <c r="L3671" s="43"/>
      <c r="M3671" s="143"/>
      <c r="O3671" s="113"/>
    </row>
    <row r="3672" spans="1:15" x14ac:dyDescent="0.25">
      <c r="A3672" s="29" t="s">
        <v>5889</v>
      </c>
      <c r="B3672" s="48" t="s">
        <v>5890</v>
      </c>
      <c r="C3672" s="1">
        <v>4768</v>
      </c>
      <c r="D3672" s="48" t="s">
        <v>743</v>
      </c>
      <c r="E3672" s="43">
        <f t="shared" si="247"/>
        <v>4451</v>
      </c>
      <c r="F3672" s="33">
        <f t="shared" si="246"/>
        <v>3179</v>
      </c>
      <c r="G3672" s="43"/>
      <c r="H3672" s="33">
        <v>3942</v>
      </c>
      <c r="I3672" s="35">
        <v>0.6</v>
      </c>
      <c r="J3672" s="33">
        <v>4769</v>
      </c>
      <c r="K3672" s="43">
        <f t="shared" si="245"/>
        <v>3179</v>
      </c>
      <c r="L3672" s="43"/>
      <c r="M3672" s="143"/>
      <c r="O3672" s="113"/>
    </row>
    <row r="3673" spans="1:15" x14ac:dyDescent="0.25">
      <c r="A3673" s="29" t="s">
        <v>5891</v>
      </c>
      <c r="B3673" s="48" t="s">
        <v>5892</v>
      </c>
      <c r="C3673" s="1">
        <v>5047</v>
      </c>
      <c r="D3673" s="48" t="s">
        <v>743</v>
      </c>
      <c r="E3673" s="43">
        <f t="shared" si="247"/>
        <v>4711</v>
      </c>
      <c r="F3673" s="33">
        <f t="shared" si="246"/>
        <v>3365</v>
      </c>
      <c r="G3673" s="43"/>
      <c r="H3673" s="33">
        <v>4173</v>
      </c>
      <c r="I3673" s="35">
        <v>0.65</v>
      </c>
      <c r="J3673" s="33">
        <v>5048</v>
      </c>
      <c r="K3673" s="43">
        <f t="shared" si="245"/>
        <v>3365</v>
      </c>
      <c r="L3673" s="43"/>
      <c r="M3673" s="143"/>
      <c r="O3673" s="113"/>
    </row>
    <row r="3674" spans="1:15" x14ac:dyDescent="0.25">
      <c r="A3674" s="29" t="s">
        <v>5893</v>
      </c>
      <c r="B3674" s="48" t="s">
        <v>5894</v>
      </c>
      <c r="C3674" s="1">
        <v>3558</v>
      </c>
      <c r="D3674" s="48" t="s">
        <v>743</v>
      </c>
      <c r="E3674" s="43">
        <f t="shared" si="247"/>
        <v>3322</v>
      </c>
      <c r="F3674" s="33">
        <f t="shared" si="246"/>
        <v>2373</v>
      </c>
      <c r="G3674" s="43"/>
      <c r="H3674" s="33">
        <v>2942</v>
      </c>
      <c r="I3674" s="35">
        <v>0.49</v>
      </c>
      <c r="J3674" s="33">
        <v>3559</v>
      </c>
      <c r="K3674" s="43">
        <f t="shared" si="245"/>
        <v>2373</v>
      </c>
      <c r="L3674" s="43"/>
      <c r="M3674" s="143"/>
      <c r="O3674" s="113"/>
    </row>
    <row r="3675" spans="1:15" x14ac:dyDescent="0.25">
      <c r="A3675" s="29" t="s">
        <v>5895</v>
      </c>
      <c r="B3675" s="48" t="s">
        <v>5896</v>
      </c>
      <c r="C3675" s="1">
        <v>3406</v>
      </c>
      <c r="D3675" s="48" t="s">
        <v>743</v>
      </c>
      <c r="E3675" s="43">
        <f t="shared" si="247"/>
        <v>3179</v>
      </c>
      <c r="F3675" s="33">
        <f t="shared" si="246"/>
        <v>2271</v>
      </c>
      <c r="G3675" s="43"/>
      <c r="H3675" s="33">
        <v>2816</v>
      </c>
      <c r="I3675" s="35">
        <v>0.49</v>
      </c>
      <c r="J3675" s="33">
        <v>3406</v>
      </c>
      <c r="K3675" s="43">
        <f t="shared" si="245"/>
        <v>2271</v>
      </c>
      <c r="L3675" s="43"/>
      <c r="M3675" s="143"/>
      <c r="O3675" s="113"/>
    </row>
    <row r="3676" spans="1:15" x14ac:dyDescent="0.25">
      <c r="A3676" s="29" t="s">
        <v>5897</v>
      </c>
      <c r="B3676" s="48" t="s">
        <v>5898</v>
      </c>
      <c r="C3676" s="1">
        <v>9624</v>
      </c>
      <c r="D3676" s="48" t="s">
        <v>743</v>
      </c>
      <c r="E3676" s="43">
        <f t="shared" si="247"/>
        <v>8982</v>
      </c>
      <c r="F3676" s="33">
        <f t="shared" si="246"/>
        <v>6416</v>
      </c>
      <c r="G3676" s="43"/>
      <c r="H3676" s="33">
        <v>7956</v>
      </c>
      <c r="I3676" s="35">
        <v>1</v>
      </c>
      <c r="J3676" s="33">
        <v>9624</v>
      </c>
      <c r="K3676" s="43">
        <f t="shared" si="245"/>
        <v>6416</v>
      </c>
      <c r="L3676" s="43"/>
      <c r="M3676" s="143"/>
      <c r="O3676" s="113"/>
    </row>
    <row r="3677" spans="1:15" x14ac:dyDescent="0.25">
      <c r="A3677" s="29" t="s">
        <v>5899</v>
      </c>
      <c r="B3677" s="48" t="s">
        <v>5900</v>
      </c>
      <c r="C3677" s="1">
        <v>8305</v>
      </c>
      <c r="D3677" s="48" t="s">
        <v>743</v>
      </c>
      <c r="E3677" s="43">
        <f t="shared" si="247"/>
        <v>7752</v>
      </c>
      <c r="F3677" s="33">
        <f t="shared" si="246"/>
        <v>5537</v>
      </c>
      <c r="G3677" s="43"/>
      <c r="H3677" s="33">
        <v>6866</v>
      </c>
      <c r="I3677" s="35">
        <v>1.2</v>
      </c>
      <c r="J3677" s="33">
        <v>8306</v>
      </c>
      <c r="K3677" s="43">
        <f t="shared" si="245"/>
        <v>5537</v>
      </c>
      <c r="L3677" s="43"/>
      <c r="M3677" s="143"/>
      <c r="O3677" s="113"/>
    </row>
    <row r="3678" spans="1:15" x14ac:dyDescent="0.25">
      <c r="A3678" s="29" t="s">
        <v>5901</v>
      </c>
      <c r="B3678" s="48" t="s">
        <v>5902</v>
      </c>
      <c r="C3678" s="1">
        <v>14062</v>
      </c>
      <c r="D3678" s="48" t="s">
        <v>743</v>
      </c>
      <c r="E3678" s="43">
        <f t="shared" si="247"/>
        <v>13125</v>
      </c>
      <c r="F3678" s="33">
        <f t="shared" si="246"/>
        <v>9375</v>
      </c>
      <c r="G3678" s="43"/>
      <c r="H3678" s="33">
        <v>11625</v>
      </c>
      <c r="I3678" s="35">
        <v>1.8</v>
      </c>
      <c r="J3678" s="33">
        <v>14063</v>
      </c>
      <c r="K3678" s="43">
        <f t="shared" si="245"/>
        <v>9375</v>
      </c>
      <c r="L3678" s="43"/>
      <c r="M3678" s="143"/>
      <c r="O3678" s="113"/>
    </row>
    <row r="3679" spans="1:15" x14ac:dyDescent="0.25">
      <c r="A3679" s="35"/>
      <c r="E3679" s="43" t="str">
        <f t="shared" si="247"/>
        <v/>
      </c>
      <c r="F3679" s="33" t="str">
        <f t="shared" si="246"/>
        <v/>
      </c>
      <c r="G3679" s="43"/>
      <c r="H3679" s="29"/>
      <c r="J3679" s="33" t="s">
        <v>159</v>
      </c>
      <c r="K3679" s="43"/>
      <c r="L3679" s="43"/>
      <c r="M3679" s="140"/>
      <c r="O3679" s="113"/>
    </row>
    <row r="3680" spans="1:15" x14ac:dyDescent="0.25">
      <c r="E3680" s="43" t="str">
        <f t="shared" si="247"/>
        <v/>
      </c>
      <c r="F3680" s="33" t="str">
        <f t="shared" si="246"/>
        <v/>
      </c>
      <c r="G3680" s="43"/>
      <c r="H3680" s="29"/>
      <c r="J3680" s="33" t="s">
        <v>159</v>
      </c>
      <c r="K3680" s="43"/>
      <c r="L3680" s="43"/>
      <c r="M3680" s="140"/>
      <c r="O3680" s="113"/>
    </row>
    <row r="3681" spans="1:53" x14ac:dyDescent="0.25">
      <c r="E3681" s="43" t="str">
        <f t="shared" si="247"/>
        <v/>
      </c>
      <c r="F3681" s="33" t="str">
        <f t="shared" si="246"/>
        <v/>
      </c>
      <c r="G3681" s="43"/>
      <c r="H3681" s="29"/>
      <c r="J3681" s="33" t="s">
        <v>159</v>
      </c>
      <c r="K3681" s="43"/>
      <c r="L3681" s="43"/>
      <c r="M3681" s="140"/>
      <c r="O3681" s="113"/>
    </row>
    <row r="3682" spans="1:53" ht="15.75" thickBot="1" x14ac:dyDescent="0.3">
      <c r="E3682" s="43" t="str">
        <f t="shared" si="247"/>
        <v/>
      </c>
      <c r="F3682" s="33" t="str">
        <f t="shared" si="246"/>
        <v/>
      </c>
      <c r="G3682" s="43"/>
      <c r="H3682" s="29"/>
      <c r="J3682" s="33" t="s">
        <v>159</v>
      </c>
      <c r="K3682" s="43"/>
      <c r="L3682" s="43"/>
      <c r="M3682" s="140"/>
      <c r="O3682" s="113"/>
    </row>
    <row r="3683" spans="1:53" x14ac:dyDescent="0.25">
      <c r="A3683" s="23"/>
      <c r="B3683" s="64"/>
      <c r="D3683" s="31"/>
      <c r="E3683" s="43" t="str">
        <f t="shared" si="247"/>
        <v/>
      </c>
      <c r="F3683" s="33" t="str">
        <f t="shared" si="246"/>
        <v/>
      </c>
      <c r="G3683" s="43"/>
      <c r="H3683" s="29"/>
      <c r="J3683" s="33" t="s">
        <v>159</v>
      </c>
      <c r="K3683" s="43"/>
      <c r="L3683" s="43"/>
      <c r="M3683" s="140"/>
      <c r="O3683" s="113"/>
    </row>
    <row r="3684" spans="1:53" x14ac:dyDescent="0.25">
      <c r="A3684" s="23"/>
      <c r="B3684" s="37" t="s">
        <v>5903</v>
      </c>
      <c r="D3684" s="31"/>
      <c r="E3684" s="43" t="str">
        <f t="shared" si="247"/>
        <v/>
      </c>
      <c r="F3684" s="33" t="str">
        <f t="shared" si="246"/>
        <v/>
      </c>
      <c r="G3684" s="43"/>
      <c r="H3684" s="29"/>
      <c r="J3684" s="33" t="s">
        <v>159</v>
      </c>
      <c r="K3684" s="43"/>
      <c r="L3684" s="43"/>
      <c r="M3684" s="140"/>
      <c r="O3684" s="113"/>
    </row>
    <row r="3685" spans="1:53" x14ac:dyDescent="0.25">
      <c r="B3685" s="38"/>
      <c r="D3685" s="31"/>
      <c r="E3685" s="43" t="str">
        <f t="shared" si="247"/>
        <v/>
      </c>
      <c r="F3685" s="33" t="str">
        <f t="shared" si="246"/>
        <v/>
      </c>
      <c r="G3685" s="43"/>
      <c r="H3685" s="55" t="s">
        <v>241</v>
      </c>
      <c r="I3685" s="35" t="s">
        <v>242</v>
      </c>
      <c r="J3685" s="114" t="s">
        <v>159</v>
      </c>
      <c r="K3685" s="43"/>
      <c r="L3685" s="43"/>
      <c r="M3685" s="140"/>
      <c r="O3685" s="113"/>
    </row>
    <row r="3686" spans="1:53" x14ac:dyDescent="0.25">
      <c r="A3686" s="23" t="s">
        <v>73</v>
      </c>
      <c r="B3686" s="37"/>
      <c r="D3686" s="31" t="s">
        <v>243</v>
      </c>
      <c r="E3686" s="43" t="str">
        <f t="shared" si="247"/>
        <v/>
      </c>
      <c r="F3686" s="33" t="str">
        <f t="shared" si="246"/>
        <v/>
      </c>
      <c r="G3686" s="43"/>
      <c r="H3686" s="55" t="s">
        <v>244</v>
      </c>
      <c r="I3686" s="35" t="s">
        <v>245</v>
      </c>
      <c r="J3686" s="114" t="s">
        <v>159</v>
      </c>
      <c r="K3686" s="43"/>
      <c r="L3686" s="43"/>
      <c r="M3686" s="140"/>
      <c r="O3686" s="113"/>
      <c r="Q3686" s="42"/>
      <c r="R3686" s="42"/>
      <c r="S3686" s="42"/>
      <c r="T3686" s="42"/>
      <c r="U3686" s="42"/>
      <c r="V3686" s="42"/>
      <c r="W3686" s="42"/>
      <c r="X3686" s="42"/>
      <c r="Y3686" s="42"/>
      <c r="Z3686" s="42"/>
      <c r="AA3686" s="42"/>
      <c r="AB3686" s="42"/>
      <c r="AC3686" s="42"/>
      <c r="AD3686" s="42"/>
      <c r="AE3686" s="42"/>
      <c r="AF3686" s="42"/>
      <c r="AG3686" s="42"/>
      <c r="AH3686" s="42"/>
      <c r="AI3686" s="42"/>
      <c r="AJ3686" s="42"/>
      <c r="AK3686" s="42"/>
      <c r="AL3686" s="42"/>
      <c r="AM3686" s="42"/>
      <c r="AN3686" s="42"/>
      <c r="AO3686" s="42"/>
      <c r="AP3686" s="42"/>
      <c r="AQ3686" s="42"/>
      <c r="AR3686" s="42"/>
      <c r="AS3686" s="42"/>
      <c r="AT3686" s="42"/>
      <c r="AU3686" s="42"/>
      <c r="AV3686" s="42"/>
      <c r="AW3686" s="42"/>
      <c r="AX3686" s="42"/>
      <c r="AY3686" s="42"/>
      <c r="AZ3686" s="42"/>
      <c r="BA3686" s="42"/>
    </row>
    <row r="3687" spans="1:53" s="42" customFormat="1" ht="18" customHeight="1" x14ac:dyDescent="0.25">
      <c r="A3687" s="29" t="s">
        <v>5904</v>
      </c>
      <c r="B3687" s="108" t="s">
        <v>5905</v>
      </c>
      <c r="C3687" s="115">
        <v>112</v>
      </c>
      <c r="D3687" s="48" t="s">
        <v>172</v>
      </c>
      <c r="E3687" s="43">
        <f t="shared" si="247"/>
        <v>105</v>
      </c>
      <c r="F3687" s="33">
        <f t="shared" si="246"/>
        <v>75</v>
      </c>
      <c r="G3687" s="43"/>
      <c r="H3687" s="33">
        <v>93</v>
      </c>
      <c r="I3687" s="41">
        <v>0.1</v>
      </c>
      <c r="J3687" s="40">
        <v>113</v>
      </c>
      <c r="K3687" s="43">
        <f t="shared" ref="K3687:K3714" si="248">H3687/1.24</f>
        <v>75</v>
      </c>
      <c r="L3687" s="43"/>
      <c r="M3687" s="140"/>
      <c r="N3687" s="113"/>
      <c r="O3687" s="113"/>
    </row>
    <row r="3688" spans="1:53" s="42" customFormat="1" ht="18" customHeight="1" x14ac:dyDescent="0.25">
      <c r="A3688" s="29" t="s">
        <v>5906</v>
      </c>
      <c r="B3688" s="108" t="s">
        <v>5907</v>
      </c>
      <c r="C3688" s="115">
        <f>212*3</f>
        <v>636</v>
      </c>
      <c r="D3688" s="48" t="s">
        <v>172</v>
      </c>
      <c r="E3688" s="43">
        <f t="shared" si="247"/>
        <v>199</v>
      </c>
      <c r="F3688" s="33">
        <f t="shared" si="246"/>
        <v>142</v>
      </c>
      <c r="G3688" s="43"/>
      <c r="H3688" s="33">
        <v>176</v>
      </c>
      <c r="I3688" s="41">
        <v>0.155</v>
      </c>
      <c r="J3688" s="40">
        <v>213</v>
      </c>
      <c r="K3688" s="43">
        <f t="shared" si="248"/>
        <v>142</v>
      </c>
      <c r="L3688" s="43"/>
      <c r="M3688" s="140"/>
      <c r="N3688" s="113"/>
      <c r="O3688" s="113"/>
      <c r="Q3688" s="24"/>
      <c r="R3688" s="24"/>
      <c r="S3688" s="24"/>
      <c r="T3688" s="24"/>
      <c r="U3688" s="24"/>
      <c r="V3688" s="24"/>
      <c r="W3688" s="24"/>
      <c r="X3688" s="24"/>
      <c r="Y3688" s="24"/>
      <c r="Z3688" s="24"/>
      <c r="AA3688" s="24"/>
      <c r="AB3688" s="24"/>
      <c r="AC3688" s="24"/>
      <c r="AD3688" s="24"/>
      <c r="AE3688" s="24"/>
      <c r="AF3688" s="24"/>
      <c r="AG3688" s="24"/>
      <c r="AH3688" s="24"/>
      <c r="AI3688" s="24"/>
      <c r="AJ3688" s="24"/>
      <c r="AK3688" s="24"/>
      <c r="AL3688" s="24"/>
      <c r="AM3688" s="24"/>
      <c r="AN3688" s="24"/>
      <c r="AO3688" s="24"/>
      <c r="AP3688" s="24"/>
      <c r="AQ3688" s="24"/>
      <c r="AR3688" s="24"/>
      <c r="AS3688" s="24"/>
      <c r="AT3688" s="24"/>
      <c r="AU3688" s="24"/>
      <c r="AV3688" s="24"/>
      <c r="AW3688" s="24"/>
      <c r="AX3688" s="24"/>
      <c r="AY3688" s="24"/>
      <c r="AZ3688" s="24"/>
      <c r="BA3688" s="24"/>
    </row>
    <row r="3689" spans="1:53" ht="18" customHeight="1" x14ac:dyDescent="0.25">
      <c r="A3689" s="29" t="s">
        <v>5908</v>
      </c>
      <c r="B3689" s="28" t="s">
        <v>5909</v>
      </c>
      <c r="C3689" s="1">
        <v>212</v>
      </c>
      <c r="D3689" s="48" t="s">
        <v>172</v>
      </c>
      <c r="E3689" s="43">
        <f t="shared" si="247"/>
        <v>199</v>
      </c>
      <c r="F3689" s="33">
        <f t="shared" si="246"/>
        <v>142</v>
      </c>
      <c r="G3689" s="43"/>
      <c r="H3689" s="33">
        <v>176</v>
      </c>
      <c r="I3689" s="35">
        <v>0.22</v>
      </c>
      <c r="J3689" s="114">
        <v>213</v>
      </c>
      <c r="K3689" s="43">
        <f t="shared" si="248"/>
        <v>142</v>
      </c>
      <c r="L3689" s="43"/>
      <c r="M3689" s="140"/>
      <c r="O3689" s="113"/>
    </row>
    <row r="3690" spans="1:53" ht="18" customHeight="1" x14ac:dyDescent="0.25">
      <c r="A3690" s="29" t="s">
        <v>5910</v>
      </c>
      <c r="B3690" s="28" t="s">
        <v>5911</v>
      </c>
      <c r="C3690" s="1">
        <v>247</v>
      </c>
      <c r="D3690" s="48" t="s">
        <v>172</v>
      </c>
      <c r="E3690" s="43">
        <f t="shared" si="247"/>
        <v>231</v>
      </c>
      <c r="F3690" s="33">
        <f t="shared" si="246"/>
        <v>165</v>
      </c>
      <c r="G3690" s="43"/>
      <c r="H3690" s="33">
        <v>205</v>
      </c>
      <c r="I3690" s="35">
        <v>0.3</v>
      </c>
      <c r="J3690" s="114">
        <v>248</v>
      </c>
      <c r="K3690" s="43">
        <f t="shared" si="248"/>
        <v>165</v>
      </c>
      <c r="L3690" s="43"/>
      <c r="M3690" s="140"/>
      <c r="O3690" s="113"/>
    </row>
    <row r="3691" spans="1:53" ht="18" customHeight="1" x14ac:dyDescent="0.25">
      <c r="A3691" s="29" t="s">
        <v>5912</v>
      </c>
      <c r="B3691" s="28" t="s">
        <v>5913</v>
      </c>
      <c r="C3691" s="1">
        <v>379</v>
      </c>
      <c r="D3691" s="48" t="s">
        <v>172</v>
      </c>
      <c r="E3691" s="43">
        <f t="shared" si="247"/>
        <v>354</v>
      </c>
      <c r="F3691" s="33">
        <f t="shared" si="246"/>
        <v>253</v>
      </c>
      <c r="G3691" s="43"/>
      <c r="H3691" s="33">
        <v>314</v>
      </c>
      <c r="I3691" s="35">
        <v>0.4</v>
      </c>
      <c r="J3691" s="33">
        <v>380</v>
      </c>
      <c r="K3691" s="43">
        <f t="shared" si="248"/>
        <v>253</v>
      </c>
      <c r="L3691" s="43"/>
      <c r="M3691" s="140"/>
      <c r="O3691" s="113"/>
    </row>
    <row r="3692" spans="1:53" ht="18" customHeight="1" x14ac:dyDescent="0.25">
      <c r="A3692" s="29" t="s">
        <v>5914</v>
      </c>
      <c r="B3692" s="28" t="s">
        <v>5915</v>
      </c>
      <c r="C3692" s="1">
        <f>612*2</f>
        <v>1224</v>
      </c>
      <c r="D3692" s="48" t="s">
        <v>172</v>
      </c>
      <c r="E3692" s="43">
        <f t="shared" si="247"/>
        <v>571</v>
      </c>
      <c r="F3692" s="33">
        <f t="shared" si="246"/>
        <v>408</v>
      </c>
      <c r="G3692" s="43"/>
      <c r="H3692" s="33">
        <v>506</v>
      </c>
      <c r="I3692" s="35">
        <v>0.62</v>
      </c>
      <c r="J3692" s="33">
        <v>612</v>
      </c>
      <c r="K3692" s="43">
        <f t="shared" si="248"/>
        <v>408</v>
      </c>
      <c r="L3692" s="43"/>
      <c r="M3692" s="140"/>
      <c r="O3692" s="113"/>
    </row>
    <row r="3693" spans="1:53" ht="18" customHeight="1" x14ac:dyDescent="0.25">
      <c r="A3693" s="29" t="s">
        <v>5916</v>
      </c>
      <c r="B3693" s="28" t="s">
        <v>5917</v>
      </c>
      <c r="C3693" s="1">
        <f>914*2</f>
        <v>1828</v>
      </c>
      <c r="D3693" s="48" t="s">
        <v>172</v>
      </c>
      <c r="E3693" s="43">
        <f t="shared" si="247"/>
        <v>854</v>
      </c>
      <c r="F3693" s="33">
        <f t="shared" si="246"/>
        <v>610</v>
      </c>
      <c r="G3693" s="43"/>
      <c r="H3693" s="33">
        <v>756</v>
      </c>
      <c r="I3693" s="35">
        <v>0.89</v>
      </c>
      <c r="J3693" s="33">
        <v>915</v>
      </c>
      <c r="K3693" s="43">
        <f t="shared" si="248"/>
        <v>610</v>
      </c>
      <c r="L3693" s="43"/>
      <c r="M3693" s="140"/>
      <c r="O3693" s="113"/>
    </row>
    <row r="3694" spans="1:53" ht="18" customHeight="1" x14ac:dyDescent="0.25">
      <c r="A3694" s="29" t="s">
        <v>5918</v>
      </c>
      <c r="B3694" s="28" t="s">
        <v>5919</v>
      </c>
      <c r="C3694" s="1">
        <v>1169</v>
      </c>
      <c r="D3694" s="48" t="s">
        <v>172</v>
      </c>
      <c r="E3694" s="43">
        <f t="shared" si="247"/>
        <v>1092</v>
      </c>
      <c r="F3694" s="33">
        <f t="shared" si="246"/>
        <v>780</v>
      </c>
      <c r="G3694" s="43"/>
      <c r="H3694" s="33">
        <v>967</v>
      </c>
      <c r="I3694" s="35">
        <v>1.21</v>
      </c>
      <c r="J3694" s="33">
        <v>1170</v>
      </c>
      <c r="K3694" s="43">
        <f t="shared" si="248"/>
        <v>780</v>
      </c>
      <c r="L3694" s="43"/>
      <c r="M3694" s="140"/>
      <c r="O3694" s="113"/>
    </row>
    <row r="3695" spans="1:53" ht="18" customHeight="1" x14ac:dyDescent="0.25">
      <c r="A3695" s="29" t="s">
        <v>5920</v>
      </c>
      <c r="B3695" s="28" t="s">
        <v>5921</v>
      </c>
      <c r="C3695" s="1">
        <v>1577</v>
      </c>
      <c r="D3695" s="48" t="s">
        <v>172</v>
      </c>
      <c r="E3695" s="43">
        <f t="shared" si="247"/>
        <v>1473</v>
      </c>
      <c r="F3695" s="33">
        <f t="shared" si="246"/>
        <v>1052</v>
      </c>
      <c r="G3695" s="43"/>
      <c r="H3695" s="33">
        <v>1304</v>
      </c>
      <c r="I3695" s="35">
        <v>1.56</v>
      </c>
      <c r="J3695" s="33">
        <v>1577</v>
      </c>
      <c r="K3695" s="43">
        <f t="shared" si="248"/>
        <v>1052</v>
      </c>
      <c r="L3695" s="43"/>
      <c r="M3695" s="140"/>
      <c r="O3695" s="113"/>
    </row>
    <row r="3696" spans="1:53" ht="18" customHeight="1" x14ac:dyDescent="0.25">
      <c r="A3696" s="29" t="s">
        <v>5922</v>
      </c>
      <c r="B3696" s="28" t="s">
        <v>5923</v>
      </c>
      <c r="C3696" s="1">
        <v>1945</v>
      </c>
      <c r="D3696" s="48" t="s">
        <v>172</v>
      </c>
      <c r="E3696" s="43">
        <f t="shared" si="247"/>
        <v>1816</v>
      </c>
      <c r="F3696" s="33">
        <f t="shared" si="246"/>
        <v>1297</v>
      </c>
      <c r="G3696" s="43"/>
      <c r="H3696" s="33">
        <v>1608</v>
      </c>
      <c r="I3696" s="35">
        <v>2</v>
      </c>
      <c r="J3696" s="33">
        <v>1945</v>
      </c>
      <c r="K3696" s="43">
        <f t="shared" si="248"/>
        <v>1297</v>
      </c>
      <c r="L3696" s="43"/>
      <c r="M3696" s="140"/>
      <c r="O3696" s="113"/>
    </row>
    <row r="3697" spans="1:15" ht="18" customHeight="1" x14ac:dyDescent="0.25">
      <c r="A3697" s="29" t="s">
        <v>5924</v>
      </c>
      <c r="B3697" s="28" t="s">
        <v>5925</v>
      </c>
      <c r="C3697" s="1">
        <f>2546*2</f>
        <v>5092</v>
      </c>
      <c r="D3697" s="48" t="s">
        <v>172</v>
      </c>
      <c r="E3697" s="43">
        <f t="shared" si="247"/>
        <v>2377</v>
      </c>
      <c r="F3697" s="33">
        <f t="shared" si="246"/>
        <v>1698</v>
      </c>
      <c r="G3697" s="43"/>
      <c r="H3697" s="33">
        <v>2105</v>
      </c>
      <c r="I3697" s="35">
        <v>2.4700000000000002</v>
      </c>
      <c r="J3697" s="33">
        <v>2546</v>
      </c>
      <c r="K3697" s="43">
        <f t="shared" si="248"/>
        <v>1698</v>
      </c>
      <c r="L3697" s="43"/>
      <c r="M3697" s="140"/>
      <c r="O3697" s="113"/>
    </row>
    <row r="3698" spans="1:15" ht="18" customHeight="1" x14ac:dyDescent="0.25">
      <c r="A3698" s="29" t="s">
        <v>5926</v>
      </c>
      <c r="B3698" s="28" t="s">
        <v>5927</v>
      </c>
      <c r="C3698" s="1">
        <v>4168</v>
      </c>
      <c r="D3698" s="48" t="s">
        <v>172</v>
      </c>
      <c r="E3698" s="43">
        <f t="shared" si="247"/>
        <v>3891</v>
      </c>
      <c r="F3698" s="33">
        <f t="shared" si="246"/>
        <v>2779</v>
      </c>
      <c r="G3698" s="43"/>
      <c r="H3698" s="33">
        <v>3446</v>
      </c>
      <c r="I3698" s="35">
        <v>3.85</v>
      </c>
      <c r="J3698" s="33">
        <v>4169</v>
      </c>
      <c r="K3698" s="43">
        <f t="shared" si="248"/>
        <v>2779</v>
      </c>
      <c r="L3698" s="43"/>
      <c r="M3698" s="140"/>
      <c r="O3698" s="113"/>
    </row>
    <row r="3699" spans="1:15" ht="18" customHeight="1" x14ac:dyDescent="0.25">
      <c r="A3699" s="29" t="s">
        <v>5928</v>
      </c>
      <c r="B3699" s="28" t="s">
        <v>5929</v>
      </c>
      <c r="C3699" s="1">
        <f>5808*1.5</f>
        <v>8712</v>
      </c>
      <c r="D3699" s="48" t="s">
        <v>172</v>
      </c>
      <c r="E3699" s="43">
        <f t="shared" si="247"/>
        <v>5422</v>
      </c>
      <c r="F3699" s="33">
        <f t="shared" si="246"/>
        <v>3873</v>
      </c>
      <c r="G3699" s="43"/>
      <c r="H3699" s="33">
        <v>4802</v>
      </c>
      <c r="I3699" s="35">
        <v>5.55</v>
      </c>
      <c r="J3699" s="33">
        <v>5809</v>
      </c>
      <c r="K3699" s="43">
        <f t="shared" si="248"/>
        <v>3873</v>
      </c>
      <c r="L3699" s="43"/>
      <c r="M3699" s="140"/>
      <c r="O3699" s="113"/>
    </row>
    <row r="3700" spans="1:15" ht="18" customHeight="1" x14ac:dyDescent="0.25">
      <c r="A3700" s="29" t="s">
        <v>5930</v>
      </c>
      <c r="B3700" s="28" t="s">
        <v>5931</v>
      </c>
      <c r="C3700" s="1">
        <v>7270</v>
      </c>
      <c r="D3700" s="48" t="s">
        <v>172</v>
      </c>
      <c r="E3700" s="43">
        <f t="shared" si="247"/>
        <v>6786</v>
      </c>
      <c r="F3700" s="33">
        <f t="shared" si="246"/>
        <v>4847</v>
      </c>
      <c r="G3700" s="43"/>
      <c r="H3700" s="33">
        <v>6010</v>
      </c>
      <c r="I3700" s="35">
        <v>5.55</v>
      </c>
      <c r="J3700" s="33">
        <v>7270</v>
      </c>
      <c r="K3700" s="43">
        <f t="shared" si="248"/>
        <v>4847</v>
      </c>
      <c r="L3700" s="43"/>
      <c r="M3700" s="140"/>
      <c r="O3700" s="113"/>
    </row>
    <row r="3701" spans="1:15" ht="18" customHeight="1" x14ac:dyDescent="0.25">
      <c r="A3701" s="29" t="s">
        <v>5932</v>
      </c>
      <c r="B3701" s="28" t="s">
        <v>5933</v>
      </c>
      <c r="C3701" s="1">
        <f>14606*2</f>
        <v>29212</v>
      </c>
      <c r="D3701" s="48" t="s">
        <v>172</v>
      </c>
      <c r="E3701" s="43">
        <f t="shared" si="247"/>
        <v>7589</v>
      </c>
      <c r="F3701" s="33">
        <f t="shared" si="246"/>
        <v>5421</v>
      </c>
      <c r="G3701" s="43"/>
      <c r="H3701" s="33">
        <v>6722</v>
      </c>
      <c r="I3701" s="35">
        <v>7.55</v>
      </c>
      <c r="J3701" s="33">
        <v>8131</v>
      </c>
      <c r="K3701" s="43">
        <f t="shared" si="248"/>
        <v>5421</v>
      </c>
      <c r="L3701" s="43"/>
      <c r="M3701" s="140"/>
      <c r="O3701" s="113"/>
    </row>
    <row r="3702" spans="1:15" ht="18" customHeight="1" x14ac:dyDescent="0.25">
      <c r="A3702" s="29" t="s">
        <v>5934</v>
      </c>
      <c r="B3702" s="28" t="s">
        <v>5935</v>
      </c>
      <c r="C3702" s="1">
        <v>10070</v>
      </c>
      <c r="D3702" s="48" t="s">
        <v>172</v>
      </c>
      <c r="E3702" s="43">
        <f t="shared" si="247"/>
        <v>9400</v>
      </c>
      <c r="F3702" s="33">
        <f t="shared" si="246"/>
        <v>6714</v>
      </c>
      <c r="G3702" s="43"/>
      <c r="H3702" s="33">
        <v>8325</v>
      </c>
      <c r="I3702" s="35">
        <v>9.86</v>
      </c>
      <c r="J3702" s="33">
        <v>10071</v>
      </c>
      <c r="K3702" s="43">
        <f t="shared" si="248"/>
        <v>6714</v>
      </c>
      <c r="L3702" s="43"/>
      <c r="M3702" s="140"/>
      <c r="O3702" s="113"/>
    </row>
    <row r="3703" spans="1:15" ht="18" customHeight="1" x14ac:dyDescent="0.25">
      <c r="A3703" s="29" t="s">
        <v>5936</v>
      </c>
      <c r="B3703" s="28" t="s">
        <v>5937</v>
      </c>
      <c r="C3703" s="1">
        <v>15893</v>
      </c>
      <c r="D3703" s="48" t="s">
        <v>172</v>
      </c>
      <c r="E3703" s="43">
        <f t="shared" si="247"/>
        <v>14834</v>
      </c>
      <c r="F3703" s="33">
        <f t="shared" si="246"/>
        <v>10596</v>
      </c>
      <c r="G3703" s="43"/>
      <c r="H3703" s="33">
        <v>13139</v>
      </c>
      <c r="I3703" s="35">
        <v>12.5</v>
      </c>
      <c r="J3703" s="33">
        <v>15894</v>
      </c>
      <c r="K3703" s="43">
        <f t="shared" si="248"/>
        <v>10596</v>
      </c>
      <c r="L3703" s="43"/>
      <c r="M3703" s="140"/>
      <c r="O3703" s="113"/>
    </row>
    <row r="3704" spans="1:15" ht="18" customHeight="1" x14ac:dyDescent="0.25">
      <c r="A3704" s="29" t="s">
        <v>5938</v>
      </c>
      <c r="B3704" s="28" t="s">
        <v>5939</v>
      </c>
      <c r="C3704" s="1">
        <v>16156</v>
      </c>
      <c r="D3704" s="48" t="s">
        <v>172</v>
      </c>
      <c r="E3704" s="43">
        <f t="shared" si="247"/>
        <v>15079</v>
      </c>
      <c r="F3704" s="33">
        <f t="shared" si="246"/>
        <v>10771</v>
      </c>
      <c r="G3704" s="43"/>
      <c r="H3704" s="33">
        <v>13356</v>
      </c>
      <c r="I3704" s="35">
        <v>15.4</v>
      </c>
      <c r="J3704" s="33">
        <v>16156</v>
      </c>
      <c r="K3704" s="43">
        <f t="shared" si="248"/>
        <v>10771</v>
      </c>
      <c r="L3704" s="43"/>
      <c r="M3704" s="140"/>
      <c r="O3704" s="113"/>
    </row>
    <row r="3705" spans="1:15" ht="18" customHeight="1" x14ac:dyDescent="0.25">
      <c r="A3705" s="29" t="s">
        <v>5940</v>
      </c>
      <c r="B3705" s="28" t="s">
        <v>5941</v>
      </c>
      <c r="C3705" s="1">
        <v>20035</v>
      </c>
      <c r="D3705" s="48" t="s">
        <v>172</v>
      </c>
      <c r="E3705" s="43">
        <f t="shared" si="247"/>
        <v>18700</v>
      </c>
      <c r="F3705" s="33">
        <f t="shared" si="246"/>
        <v>13357</v>
      </c>
      <c r="G3705" s="43"/>
      <c r="H3705" s="33">
        <v>16563</v>
      </c>
      <c r="I3705" s="35">
        <v>22.2</v>
      </c>
      <c r="J3705" s="33">
        <v>20036</v>
      </c>
      <c r="K3705" s="43">
        <f t="shared" si="248"/>
        <v>13357</v>
      </c>
      <c r="L3705" s="43"/>
      <c r="M3705" s="140"/>
      <c r="O3705" s="113"/>
    </row>
    <row r="3706" spans="1:15" ht="18" customHeight="1" x14ac:dyDescent="0.25">
      <c r="A3706" s="29" t="s">
        <v>5942</v>
      </c>
      <c r="B3706" s="28" t="s">
        <v>5943</v>
      </c>
      <c r="C3706" s="1">
        <v>30401</v>
      </c>
      <c r="D3706" s="48" t="s">
        <v>172</v>
      </c>
      <c r="E3706" s="43">
        <f t="shared" si="247"/>
        <v>28375</v>
      </c>
      <c r="F3706" s="33">
        <f t="shared" si="246"/>
        <v>20268</v>
      </c>
      <c r="G3706" s="43"/>
      <c r="H3706" s="33">
        <v>25132</v>
      </c>
      <c r="I3706" s="35">
        <v>30.2</v>
      </c>
      <c r="J3706" s="33">
        <v>30402</v>
      </c>
      <c r="K3706" s="43">
        <f t="shared" si="248"/>
        <v>20268</v>
      </c>
      <c r="L3706" s="43"/>
      <c r="M3706" s="140"/>
      <c r="O3706" s="113"/>
    </row>
    <row r="3707" spans="1:15" ht="18" customHeight="1" x14ac:dyDescent="0.25">
      <c r="A3707" s="29" t="s">
        <v>5944</v>
      </c>
      <c r="B3707" s="28" t="s">
        <v>5945</v>
      </c>
      <c r="C3707" s="1">
        <v>32551</v>
      </c>
      <c r="D3707" s="48" t="s">
        <v>172</v>
      </c>
      <c r="E3707" s="43">
        <f t="shared" si="247"/>
        <v>30381</v>
      </c>
      <c r="F3707" s="33">
        <f t="shared" si="246"/>
        <v>21701</v>
      </c>
      <c r="G3707" s="43"/>
      <c r="H3707" s="33">
        <v>26909</v>
      </c>
      <c r="I3707" s="35">
        <v>34.700000000000003</v>
      </c>
      <c r="J3707" s="33">
        <v>32551</v>
      </c>
      <c r="K3707" s="43">
        <f t="shared" si="248"/>
        <v>21701</v>
      </c>
      <c r="L3707" s="43"/>
      <c r="M3707" s="140"/>
      <c r="O3707" s="113"/>
    </row>
    <row r="3708" spans="1:15" ht="18" customHeight="1" x14ac:dyDescent="0.25">
      <c r="A3708" s="29" t="s">
        <v>5946</v>
      </c>
      <c r="B3708" s="28" t="s">
        <v>5947</v>
      </c>
      <c r="C3708" s="1">
        <v>35300</v>
      </c>
      <c r="D3708" s="48" t="s">
        <v>172</v>
      </c>
      <c r="E3708" s="43">
        <f t="shared" si="247"/>
        <v>32948</v>
      </c>
      <c r="F3708" s="33">
        <f t="shared" si="246"/>
        <v>23534</v>
      </c>
      <c r="G3708" s="43"/>
      <c r="H3708" s="33">
        <v>29182</v>
      </c>
      <c r="I3708" s="35">
        <v>39.47</v>
      </c>
      <c r="J3708" s="33">
        <v>35301</v>
      </c>
      <c r="K3708" s="43">
        <f t="shared" si="248"/>
        <v>23534</v>
      </c>
      <c r="L3708" s="43"/>
      <c r="M3708" s="140"/>
      <c r="O3708" s="113"/>
    </row>
    <row r="3709" spans="1:15" ht="18" customHeight="1" x14ac:dyDescent="0.25">
      <c r="A3709" s="29" t="s">
        <v>5948</v>
      </c>
      <c r="B3709" s="28" t="s">
        <v>5949</v>
      </c>
      <c r="C3709" s="1">
        <v>67071</v>
      </c>
      <c r="D3709" s="48" t="s">
        <v>172</v>
      </c>
      <c r="E3709" s="43">
        <f t="shared" si="247"/>
        <v>62601</v>
      </c>
      <c r="F3709" s="33">
        <f t="shared" si="246"/>
        <v>44715</v>
      </c>
      <c r="G3709" s="43"/>
      <c r="H3709" s="33">
        <v>55446</v>
      </c>
      <c r="I3709" s="35">
        <v>50.9</v>
      </c>
      <c r="J3709" s="33">
        <v>67072</v>
      </c>
      <c r="K3709" s="43">
        <f t="shared" si="248"/>
        <v>44715</v>
      </c>
      <c r="L3709" s="43"/>
      <c r="M3709" s="140"/>
      <c r="O3709" s="113"/>
    </row>
    <row r="3710" spans="1:15" ht="18" customHeight="1" x14ac:dyDescent="0.25">
      <c r="A3710" s="29" t="s">
        <v>5950</v>
      </c>
      <c r="B3710" s="28" t="s">
        <v>5951</v>
      </c>
      <c r="C3710" s="1">
        <v>78318</v>
      </c>
      <c r="D3710" s="48" t="s">
        <v>172</v>
      </c>
      <c r="E3710" s="43">
        <f t="shared" si="247"/>
        <v>73097</v>
      </c>
      <c r="F3710" s="33">
        <f t="shared" si="246"/>
        <v>52212</v>
      </c>
      <c r="G3710" s="43"/>
      <c r="H3710" s="33">
        <v>64743</v>
      </c>
      <c r="I3710" s="35">
        <v>61.55</v>
      </c>
      <c r="J3710" s="33">
        <v>78318</v>
      </c>
      <c r="K3710" s="43">
        <f t="shared" si="248"/>
        <v>52212</v>
      </c>
      <c r="L3710" s="43"/>
      <c r="M3710" s="140"/>
      <c r="O3710" s="113"/>
    </row>
    <row r="3711" spans="1:15" ht="18" customHeight="1" x14ac:dyDescent="0.25">
      <c r="A3711" s="29" t="s">
        <v>5952</v>
      </c>
      <c r="B3711" s="28" t="s">
        <v>5953</v>
      </c>
      <c r="C3711" s="1">
        <v>99817</v>
      </c>
      <c r="D3711" s="48" t="s">
        <v>172</v>
      </c>
      <c r="E3711" s="43">
        <f t="shared" si="247"/>
        <v>93163</v>
      </c>
      <c r="F3711" s="33">
        <f t="shared" si="246"/>
        <v>66545</v>
      </c>
      <c r="G3711" s="43"/>
      <c r="H3711" s="33">
        <v>82516</v>
      </c>
      <c r="I3711" s="35">
        <v>61.7</v>
      </c>
      <c r="J3711" s="33">
        <v>99818</v>
      </c>
      <c r="K3711" s="43">
        <f t="shared" si="248"/>
        <v>66545</v>
      </c>
      <c r="L3711" s="43"/>
      <c r="M3711" s="140"/>
      <c r="O3711" s="113"/>
    </row>
    <row r="3712" spans="1:15" ht="18" customHeight="1" x14ac:dyDescent="0.25">
      <c r="A3712" s="29" t="s">
        <v>5954</v>
      </c>
      <c r="B3712" s="28" t="s">
        <v>5955</v>
      </c>
      <c r="C3712" s="1">
        <v>91507</v>
      </c>
      <c r="D3712" s="48" t="s">
        <v>172</v>
      </c>
      <c r="E3712" s="43">
        <f t="shared" si="247"/>
        <v>85407</v>
      </c>
      <c r="F3712" s="33">
        <f t="shared" si="246"/>
        <v>61005</v>
      </c>
      <c r="G3712" s="43"/>
      <c r="H3712" s="33">
        <v>75646</v>
      </c>
      <c r="I3712" s="35">
        <v>74.599999999999994</v>
      </c>
      <c r="J3712" s="33">
        <v>91507</v>
      </c>
      <c r="K3712" s="43">
        <f t="shared" si="248"/>
        <v>61005</v>
      </c>
      <c r="L3712" s="43"/>
      <c r="M3712" s="140"/>
      <c r="O3712" s="113"/>
    </row>
    <row r="3713" spans="1:53" ht="18" customHeight="1" x14ac:dyDescent="0.25">
      <c r="A3713" s="29" t="s">
        <v>5956</v>
      </c>
      <c r="B3713" s="28" t="s">
        <v>5957</v>
      </c>
      <c r="C3713" s="1">
        <v>244902</v>
      </c>
      <c r="D3713" s="48" t="s">
        <v>172</v>
      </c>
      <c r="E3713" s="43">
        <f t="shared" si="247"/>
        <v>228577</v>
      </c>
      <c r="F3713" s="33">
        <f t="shared" si="246"/>
        <v>163269</v>
      </c>
      <c r="G3713" s="43"/>
      <c r="H3713" s="33">
        <v>202453</v>
      </c>
      <c r="I3713" s="35">
        <v>123</v>
      </c>
      <c r="J3713" s="33">
        <v>244903</v>
      </c>
      <c r="K3713" s="43">
        <f t="shared" si="248"/>
        <v>163269</v>
      </c>
      <c r="L3713" s="43"/>
      <c r="M3713" s="140"/>
      <c r="O3713" s="113"/>
    </row>
    <row r="3714" spans="1:53" ht="18" customHeight="1" x14ac:dyDescent="0.25">
      <c r="A3714" s="109" t="s">
        <v>5958</v>
      </c>
      <c r="B3714" s="28" t="s">
        <v>5959</v>
      </c>
      <c r="C3714" s="1">
        <v>143783</v>
      </c>
      <c r="D3714" s="48" t="s">
        <v>172</v>
      </c>
      <c r="E3714" s="43">
        <f t="shared" si="247"/>
        <v>134198</v>
      </c>
      <c r="F3714" s="33">
        <f t="shared" si="246"/>
        <v>95856</v>
      </c>
      <c r="G3714" s="43"/>
      <c r="H3714" s="33">
        <v>118861</v>
      </c>
      <c r="I3714" s="35">
        <v>139.08199999999999</v>
      </c>
      <c r="J3714" s="33">
        <v>143783</v>
      </c>
      <c r="K3714" s="43">
        <f t="shared" si="248"/>
        <v>95856</v>
      </c>
      <c r="L3714" s="43"/>
      <c r="M3714" s="140"/>
      <c r="O3714" s="113"/>
    </row>
    <row r="3715" spans="1:53" ht="18" customHeight="1" x14ac:dyDescent="0.25">
      <c r="A3715" s="35"/>
      <c r="B3715" s="48"/>
      <c r="E3715" s="43" t="str">
        <f t="shared" si="247"/>
        <v/>
      </c>
      <c r="F3715" s="33" t="str">
        <f t="shared" si="246"/>
        <v/>
      </c>
      <c r="G3715" s="43"/>
      <c r="H3715" s="105"/>
      <c r="J3715" s="33" t="s">
        <v>159</v>
      </c>
      <c r="K3715" s="43"/>
      <c r="L3715" s="43"/>
      <c r="M3715" s="140"/>
      <c r="O3715" s="113"/>
    </row>
    <row r="3716" spans="1:53" ht="18" customHeight="1" thickBot="1" x14ac:dyDescent="0.3">
      <c r="B3716" s="48"/>
      <c r="E3716" s="43" t="str">
        <f t="shared" si="247"/>
        <v/>
      </c>
      <c r="F3716" s="33" t="str">
        <f t="shared" si="246"/>
        <v/>
      </c>
      <c r="G3716" s="43"/>
      <c r="H3716" s="105"/>
      <c r="J3716" s="33" t="s">
        <v>159</v>
      </c>
      <c r="K3716" s="43"/>
      <c r="L3716" s="43"/>
      <c r="M3716" s="140"/>
      <c r="O3716" s="113"/>
    </row>
    <row r="3717" spans="1:53" ht="18" customHeight="1" x14ac:dyDescent="0.25">
      <c r="A3717" s="23"/>
      <c r="B3717" s="64"/>
      <c r="D3717" s="31"/>
      <c r="E3717" s="43" t="str">
        <f t="shared" si="247"/>
        <v/>
      </c>
      <c r="F3717" s="33" t="str">
        <f t="shared" si="246"/>
        <v/>
      </c>
      <c r="G3717" s="43"/>
      <c r="H3717" s="29"/>
      <c r="J3717" s="33" t="s">
        <v>159</v>
      </c>
      <c r="K3717" s="43"/>
      <c r="L3717" s="43"/>
      <c r="M3717" s="140"/>
      <c r="O3717" s="113"/>
    </row>
    <row r="3718" spans="1:53" ht="18" customHeight="1" x14ac:dyDescent="0.25">
      <c r="A3718" s="23"/>
      <c r="B3718" s="37" t="s">
        <v>5903</v>
      </c>
      <c r="C3718" s="116"/>
      <c r="D3718" s="31"/>
      <c r="E3718" s="43" t="str">
        <f t="shared" si="247"/>
        <v/>
      </c>
      <c r="F3718" s="33" t="str">
        <f t="shared" si="246"/>
        <v/>
      </c>
      <c r="G3718" s="43"/>
      <c r="H3718" s="29"/>
      <c r="J3718" s="33" t="s">
        <v>159</v>
      </c>
      <c r="K3718" s="43"/>
      <c r="L3718" s="43"/>
      <c r="M3718" s="140"/>
      <c r="O3718" s="113"/>
      <c r="P3718" s="24"/>
    </row>
    <row r="3719" spans="1:53" ht="18" customHeight="1" x14ac:dyDescent="0.25">
      <c r="B3719" s="37" t="s">
        <v>5960</v>
      </c>
      <c r="C3719" s="116"/>
      <c r="D3719" s="31"/>
      <c r="E3719" s="43" t="str">
        <f t="shared" si="247"/>
        <v/>
      </c>
      <c r="F3719" s="33" t="str">
        <f t="shared" si="246"/>
        <v/>
      </c>
      <c r="G3719" s="43"/>
      <c r="H3719" s="55" t="s">
        <v>241</v>
      </c>
      <c r="I3719" s="35" t="s">
        <v>242</v>
      </c>
      <c r="J3719" s="33" t="s">
        <v>159</v>
      </c>
      <c r="K3719" s="43"/>
      <c r="L3719" s="43"/>
      <c r="M3719" s="140"/>
      <c r="O3719" s="113"/>
      <c r="P3719" s="24"/>
    </row>
    <row r="3720" spans="1:53" ht="18" customHeight="1" thickBot="1" x14ac:dyDescent="0.3">
      <c r="A3720" s="23" t="s">
        <v>73</v>
      </c>
      <c r="B3720" s="67"/>
      <c r="C3720" s="116"/>
      <c r="D3720" s="31" t="s">
        <v>243</v>
      </c>
      <c r="E3720" s="43" t="str">
        <f t="shared" si="247"/>
        <v/>
      </c>
      <c r="F3720" s="33" t="str">
        <f t="shared" si="246"/>
        <v/>
      </c>
      <c r="G3720" s="43"/>
      <c r="H3720" s="55" t="s">
        <v>244</v>
      </c>
      <c r="I3720" s="35" t="s">
        <v>245</v>
      </c>
      <c r="J3720" s="33" t="s">
        <v>159</v>
      </c>
      <c r="K3720" s="43"/>
      <c r="L3720" s="43"/>
      <c r="M3720" s="140"/>
      <c r="O3720" s="113"/>
      <c r="P3720" s="24"/>
      <c r="Q3720" s="42"/>
      <c r="R3720" s="42"/>
      <c r="S3720" s="42"/>
      <c r="T3720" s="42"/>
      <c r="U3720" s="42"/>
      <c r="V3720" s="42"/>
      <c r="W3720" s="42"/>
      <c r="X3720" s="42"/>
      <c r="Y3720" s="42"/>
      <c r="Z3720" s="42"/>
      <c r="AA3720" s="42"/>
      <c r="AB3720" s="42"/>
      <c r="AC3720" s="42"/>
      <c r="AD3720" s="42"/>
      <c r="AE3720" s="42"/>
      <c r="AF3720" s="42"/>
      <c r="AG3720" s="42"/>
      <c r="AH3720" s="42"/>
      <c r="AI3720" s="42"/>
      <c r="AJ3720" s="42"/>
      <c r="AK3720" s="42"/>
      <c r="AL3720" s="42"/>
      <c r="AM3720" s="42"/>
      <c r="AN3720" s="42"/>
      <c r="AO3720" s="42"/>
      <c r="AP3720" s="42"/>
      <c r="AQ3720" s="42"/>
      <c r="AR3720" s="42"/>
      <c r="AS3720" s="42"/>
      <c r="AT3720" s="42"/>
      <c r="AU3720" s="42"/>
      <c r="AV3720" s="42"/>
      <c r="AW3720" s="42"/>
      <c r="AX3720" s="42"/>
      <c r="AY3720" s="42"/>
      <c r="AZ3720" s="42"/>
      <c r="BA3720" s="42"/>
    </row>
    <row r="3721" spans="1:53" s="42" customFormat="1" ht="18" customHeight="1" x14ac:dyDescent="0.25">
      <c r="A3721" s="29" t="s">
        <v>5961</v>
      </c>
      <c r="B3721" s="108" t="s">
        <v>5962</v>
      </c>
      <c r="C3721" s="115">
        <v>860</v>
      </c>
      <c r="D3721" s="48" t="s">
        <v>172</v>
      </c>
      <c r="E3721" s="43">
        <f t="shared" si="247"/>
        <v>802</v>
      </c>
      <c r="F3721" s="33">
        <f t="shared" ref="F3721:F3767" si="249">IF(K3721=0,"",K3721)</f>
        <v>573</v>
      </c>
      <c r="G3721" s="43"/>
      <c r="H3721" s="33">
        <v>711</v>
      </c>
      <c r="I3721" s="41">
        <v>0</v>
      </c>
      <c r="J3721" s="40">
        <v>860</v>
      </c>
      <c r="K3721" s="43">
        <f t="shared" ref="K3721:K3735" si="250">H3721/1.24</f>
        <v>573</v>
      </c>
      <c r="L3721" s="43"/>
      <c r="M3721" s="140"/>
      <c r="N3721" s="113"/>
      <c r="O3721" s="113"/>
    </row>
    <row r="3722" spans="1:53" s="42" customFormat="1" ht="18" customHeight="1" x14ac:dyDescent="0.25">
      <c r="A3722" s="29" t="s">
        <v>5963</v>
      </c>
      <c r="B3722" s="108" t="s">
        <v>5964</v>
      </c>
      <c r="C3722" s="115">
        <v>1340</v>
      </c>
      <c r="D3722" s="48" t="s">
        <v>172</v>
      </c>
      <c r="E3722" s="43">
        <f t="shared" ref="E3722:E3766" si="251">IF(K3722&lt;=0,"",K3722*E$2)</f>
        <v>1252</v>
      </c>
      <c r="F3722" s="33">
        <f t="shared" si="249"/>
        <v>894</v>
      </c>
      <c r="G3722" s="43"/>
      <c r="H3722" s="33">
        <v>1108</v>
      </c>
      <c r="I3722" s="41">
        <v>0.61</v>
      </c>
      <c r="J3722" s="40">
        <v>1340</v>
      </c>
      <c r="K3722" s="43">
        <f t="shared" si="250"/>
        <v>894</v>
      </c>
      <c r="L3722" s="43"/>
      <c r="M3722" s="140"/>
      <c r="N3722" s="113"/>
      <c r="O3722" s="113"/>
      <c r="Q3722" s="24"/>
      <c r="R3722" s="24"/>
      <c r="S3722" s="24"/>
      <c r="T3722" s="24"/>
      <c r="U3722" s="24"/>
      <c r="V3722" s="24"/>
      <c r="W3722" s="24"/>
      <c r="X3722" s="24"/>
      <c r="Y3722" s="24"/>
      <c r="Z3722" s="24"/>
      <c r="AA3722" s="24"/>
      <c r="AB3722" s="24"/>
      <c r="AC3722" s="24"/>
      <c r="AD3722" s="24"/>
      <c r="AE3722" s="24"/>
      <c r="AF3722" s="24"/>
      <c r="AG3722" s="24"/>
      <c r="AH3722" s="24"/>
      <c r="AI3722" s="24"/>
      <c r="AJ3722" s="24"/>
      <c r="AK3722" s="24"/>
      <c r="AL3722" s="24"/>
      <c r="AM3722" s="24"/>
      <c r="AN3722" s="24"/>
      <c r="AO3722" s="24"/>
      <c r="AP3722" s="24"/>
      <c r="AQ3722" s="24"/>
      <c r="AR3722" s="24"/>
      <c r="AS3722" s="24"/>
      <c r="AT3722" s="24"/>
      <c r="AU3722" s="24"/>
      <c r="AV3722" s="24"/>
      <c r="AW3722" s="24"/>
      <c r="AX3722" s="24"/>
      <c r="AY3722" s="24"/>
      <c r="AZ3722" s="24"/>
      <c r="BA3722" s="24"/>
    </row>
    <row r="3723" spans="1:53" ht="18" customHeight="1" x14ac:dyDescent="0.25">
      <c r="A3723" s="29" t="s">
        <v>5965</v>
      </c>
      <c r="B3723" s="28" t="s">
        <v>5966</v>
      </c>
      <c r="C3723" s="1">
        <v>1925</v>
      </c>
      <c r="D3723" s="48" t="s">
        <v>172</v>
      </c>
      <c r="E3723" s="43">
        <f t="shared" si="251"/>
        <v>1798</v>
      </c>
      <c r="F3723" s="33">
        <f t="shared" si="249"/>
        <v>1284</v>
      </c>
      <c r="G3723" s="43"/>
      <c r="H3723" s="33">
        <v>1592</v>
      </c>
      <c r="I3723" s="35">
        <v>0.89</v>
      </c>
      <c r="J3723" s="114">
        <v>1926</v>
      </c>
      <c r="K3723" s="43">
        <f t="shared" si="250"/>
        <v>1284</v>
      </c>
      <c r="L3723" s="43"/>
      <c r="M3723" s="140"/>
      <c r="O3723" s="113"/>
    </row>
    <row r="3724" spans="1:53" ht="18" customHeight="1" x14ac:dyDescent="0.25">
      <c r="A3724" s="29" t="s">
        <v>5967</v>
      </c>
      <c r="B3724" s="28" t="s">
        <v>5968</v>
      </c>
      <c r="C3724" s="1">
        <v>2020</v>
      </c>
      <c r="D3724" s="48" t="s">
        <v>172</v>
      </c>
      <c r="E3724" s="43">
        <f t="shared" si="251"/>
        <v>1886</v>
      </c>
      <c r="F3724" s="33">
        <f t="shared" si="249"/>
        <v>1347</v>
      </c>
      <c r="G3724" s="43"/>
      <c r="H3724" s="33">
        <v>1670</v>
      </c>
      <c r="I3724" s="35">
        <v>1.58</v>
      </c>
      <c r="J3724" s="114">
        <v>2020</v>
      </c>
      <c r="K3724" s="43">
        <f t="shared" si="250"/>
        <v>1347</v>
      </c>
      <c r="L3724" s="43"/>
      <c r="M3724" s="140"/>
      <c r="O3724" s="113"/>
    </row>
    <row r="3725" spans="1:53" ht="18" customHeight="1" x14ac:dyDescent="0.25">
      <c r="A3725" s="29" t="s">
        <v>5969</v>
      </c>
      <c r="B3725" s="28" t="s">
        <v>5970</v>
      </c>
      <c r="C3725" s="1">
        <v>3269</v>
      </c>
      <c r="D3725" s="48" t="s">
        <v>172</v>
      </c>
      <c r="E3725" s="43">
        <f t="shared" si="251"/>
        <v>3052</v>
      </c>
      <c r="F3725" s="33">
        <f t="shared" si="249"/>
        <v>2180</v>
      </c>
      <c r="G3725" s="43"/>
      <c r="H3725" s="33">
        <v>2703</v>
      </c>
      <c r="I3725" s="35">
        <v>2.4700000000000002</v>
      </c>
      <c r="J3725" s="33">
        <v>3270</v>
      </c>
      <c r="K3725" s="43">
        <f t="shared" si="250"/>
        <v>2180</v>
      </c>
      <c r="L3725" s="43"/>
      <c r="M3725" s="140"/>
      <c r="O3725" s="113"/>
    </row>
    <row r="3726" spans="1:53" ht="18" customHeight="1" x14ac:dyDescent="0.25">
      <c r="A3726" s="29" t="s">
        <v>5971</v>
      </c>
      <c r="B3726" s="28" t="s">
        <v>5972</v>
      </c>
      <c r="C3726" s="1">
        <f>3979*2</f>
        <v>7958</v>
      </c>
      <c r="D3726" s="48" t="s">
        <v>172</v>
      </c>
      <c r="E3726" s="43">
        <f t="shared" si="251"/>
        <v>3714</v>
      </c>
      <c r="F3726" s="33">
        <f t="shared" si="249"/>
        <v>2653</v>
      </c>
      <c r="G3726" s="43"/>
      <c r="H3726" s="33">
        <v>3290</v>
      </c>
      <c r="I3726" s="35">
        <v>3.86</v>
      </c>
      <c r="J3726" s="33">
        <v>3980</v>
      </c>
      <c r="K3726" s="43">
        <f t="shared" si="250"/>
        <v>2653</v>
      </c>
      <c r="L3726" s="43"/>
      <c r="M3726" s="140"/>
      <c r="O3726" s="113"/>
    </row>
    <row r="3727" spans="1:53" ht="18" customHeight="1" x14ac:dyDescent="0.25">
      <c r="A3727" s="29" t="s">
        <v>5973</v>
      </c>
      <c r="B3727" s="28" t="s">
        <v>5974</v>
      </c>
      <c r="C3727" s="1">
        <v>7362</v>
      </c>
      <c r="D3727" s="48" t="s">
        <v>172</v>
      </c>
      <c r="E3727" s="43">
        <f t="shared" si="251"/>
        <v>6871</v>
      </c>
      <c r="F3727" s="33">
        <f t="shared" si="249"/>
        <v>4908</v>
      </c>
      <c r="G3727" s="43"/>
      <c r="H3727" s="33">
        <v>6086</v>
      </c>
      <c r="I3727" s="35">
        <v>5.56</v>
      </c>
      <c r="J3727" s="33">
        <v>7362</v>
      </c>
      <c r="K3727" s="43">
        <f t="shared" si="250"/>
        <v>4908</v>
      </c>
      <c r="L3727" s="43"/>
      <c r="M3727" s="140"/>
      <c r="O3727" s="113"/>
    </row>
    <row r="3728" spans="1:53" ht="18" customHeight="1" x14ac:dyDescent="0.25">
      <c r="A3728" s="29" t="s">
        <v>5975</v>
      </c>
      <c r="B3728" s="28" t="s">
        <v>5976</v>
      </c>
      <c r="C3728" s="1">
        <v>11105</v>
      </c>
      <c r="D3728" s="48" t="s">
        <v>172</v>
      </c>
      <c r="E3728" s="43">
        <f t="shared" si="251"/>
        <v>9131</v>
      </c>
      <c r="F3728" s="33">
        <f t="shared" si="249"/>
        <v>6522</v>
      </c>
      <c r="G3728" s="43"/>
      <c r="H3728" s="33">
        <v>8087</v>
      </c>
      <c r="I3728" s="35">
        <v>7.57</v>
      </c>
      <c r="J3728" s="33">
        <v>9783</v>
      </c>
      <c r="K3728" s="43">
        <f t="shared" si="250"/>
        <v>6522</v>
      </c>
      <c r="L3728" s="43"/>
      <c r="M3728" s="140"/>
      <c r="O3728" s="113"/>
    </row>
    <row r="3729" spans="1:15" ht="18" customHeight="1" x14ac:dyDescent="0.25">
      <c r="A3729" s="29" t="s">
        <v>5977</v>
      </c>
      <c r="B3729" s="28" t="s">
        <v>5978</v>
      </c>
      <c r="C3729" s="1">
        <f>12973*2</f>
        <v>25946</v>
      </c>
      <c r="D3729" s="48" t="s">
        <v>172</v>
      </c>
      <c r="E3729" s="43">
        <f t="shared" si="251"/>
        <v>12109</v>
      </c>
      <c r="F3729" s="33">
        <f t="shared" si="249"/>
        <v>8649</v>
      </c>
      <c r="G3729" s="43"/>
      <c r="H3729" s="33">
        <v>10725</v>
      </c>
      <c r="I3729" s="35">
        <v>9.86</v>
      </c>
      <c r="J3729" s="33">
        <v>12974</v>
      </c>
      <c r="K3729" s="43">
        <f t="shared" si="250"/>
        <v>8649</v>
      </c>
      <c r="L3729" s="43"/>
      <c r="M3729" s="140"/>
      <c r="O3729" s="113"/>
    </row>
    <row r="3730" spans="1:15" ht="18" customHeight="1" x14ac:dyDescent="0.25">
      <c r="A3730" s="29" t="s">
        <v>5979</v>
      </c>
      <c r="B3730" s="28" t="s">
        <v>5980</v>
      </c>
      <c r="C3730" s="1">
        <v>22803</v>
      </c>
      <c r="D3730" s="48" t="s">
        <v>172</v>
      </c>
      <c r="E3730" s="43">
        <f t="shared" si="251"/>
        <v>21283</v>
      </c>
      <c r="F3730" s="33">
        <f t="shared" si="249"/>
        <v>15202</v>
      </c>
      <c r="G3730" s="43"/>
      <c r="H3730" s="33">
        <v>18851</v>
      </c>
      <c r="I3730" s="35">
        <v>12.5</v>
      </c>
      <c r="J3730" s="33">
        <v>22804</v>
      </c>
      <c r="K3730" s="43">
        <f t="shared" si="250"/>
        <v>15202</v>
      </c>
      <c r="L3730" s="43"/>
      <c r="M3730" s="140"/>
      <c r="O3730" s="113"/>
    </row>
    <row r="3731" spans="1:15" ht="18" customHeight="1" x14ac:dyDescent="0.25">
      <c r="A3731" s="29" t="s">
        <v>5981</v>
      </c>
      <c r="B3731" s="28" t="s">
        <v>5982</v>
      </c>
      <c r="C3731" s="1">
        <f>15656*2</f>
        <v>31312</v>
      </c>
      <c r="D3731" s="48" t="s">
        <v>172</v>
      </c>
      <c r="E3731" s="43">
        <f t="shared" si="251"/>
        <v>14613</v>
      </c>
      <c r="F3731" s="33">
        <f t="shared" si="249"/>
        <v>10438</v>
      </c>
      <c r="G3731" s="43"/>
      <c r="H3731" s="33">
        <v>12943</v>
      </c>
      <c r="I3731" s="35">
        <v>15.41</v>
      </c>
      <c r="J3731" s="33">
        <v>15657</v>
      </c>
      <c r="K3731" s="43">
        <f t="shared" si="250"/>
        <v>10438</v>
      </c>
      <c r="L3731" s="43"/>
      <c r="M3731" s="140"/>
      <c r="O3731" s="113"/>
    </row>
    <row r="3732" spans="1:15" ht="18" customHeight="1" x14ac:dyDescent="0.25">
      <c r="A3732" s="29" t="s">
        <v>5983</v>
      </c>
      <c r="B3732" s="28" t="s">
        <v>5984</v>
      </c>
      <c r="C3732" s="1">
        <v>24495</v>
      </c>
      <c r="D3732" s="48" t="s">
        <v>172</v>
      </c>
      <c r="E3732" s="43">
        <f t="shared" si="251"/>
        <v>22863</v>
      </c>
      <c r="F3732" s="33">
        <f t="shared" si="249"/>
        <v>16331</v>
      </c>
      <c r="G3732" s="43"/>
      <c r="H3732" s="33">
        <v>20250</v>
      </c>
      <c r="I3732" s="35">
        <v>22.2</v>
      </c>
      <c r="J3732" s="33">
        <v>24496</v>
      </c>
      <c r="K3732" s="43">
        <f t="shared" si="250"/>
        <v>16331</v>
      </c>
      <c r="L3732" s="43"/>
      <c r="M3732" s="140"/>
      <c r="O3732" s="113"/>
    </row>
    <row r="3733" spans="1:15" ht="18" customHeight="1" x14ac:dyDescent="0.25">
      <c r="A3733" s="29" t="s">
        <v>5985</v>
      </c>
      <c r="B3733" s="28" t="s">
        <v>5986</v>
      </c>
      <c r="C3733" s="1">
        <v>51344</v>
      </c>
      <c r="D3733" s="48" t="s">
        <v>172</v>
      </c>
      <c r="E3733" s="43">
        <f t="shared" si="251"/>
        <v>47922</v>
      </c>
      <c r="F3733" s="33">
        <f t="shared" si="249"/>
        <v>34230</v>
      </c>
      <c r="G3733" s="43"/>
      <c r="H3733" s="33">
        <v>42445</v>
      </c>
      <c r="I3733" s="35">
        <v>39.5</v>
      </c>
      <c r="J3733" s="33">
        <v>51345</v>
      </c>
      <c r="K3733" s="43">
        <f t="shared" si="250"/>
        <v>34230</v>
      </c>
      <c r="L3733" s="43"/>
      <c r="M3733" s="140"/>
      <c r="O3733" s="113"/>
    </row>
    <row r="3734" spans="1:15" ht="18" customHeight="1" x14ac:dyDescent="0.25">
      <c r="A3734" s="29" t="s">
        <v>5987</v>
      </c>
      <c r="B3734" s="28" t="s">
        <v>5988</v>
      </c>
      <c r="C3734" s="1">
        <v>65083</v>
      </c>
      <c r="D3734" s="48" t="s">
        <v>172</v>
      </c>
      <c r="E3734" s="43">
        <f t="shared" si="251"/>
        <v>60745</v>
      </c>
      <c r="F3734" s="33">
        <f t="shared" si="249"/>
        <v>43389</v>
      </c>
      <c r="G3734" s="43"/>
      <c r="H3734" s="33">
        <v>53802</v>
      </c>
      <c r="I3734" s="35">
        <v>50</v>
      </c>
      <c r="J3734" s="33">
        <v>65083</v>
      </c>
      <c r="K3734" s="43">
        <f t="shared" si="250"/>
        <v>43389</v>
      </c>
      <c r="L3734" s="43"/>
      <c r="M3734" s="140"/>
      <c r="O3734" s="113"/>
    </row>
    <row r="3735" spans="1:15" ht="18" customHeight="1" x14ac:dyDescent="0.25">
      <c r="A3735" s="29" t="s">
        <v>5989</v>
      </c>
      <c r="B3735" s="28" t="s">
        <v>5990</v>
      </c>
      <c r="C3735" s="1">
        <v>79029</v>
      </c>
      <c r="D3735" s="48" t="s">
        <v>172</v>
      </c>
      <c r="E3735" s="43">
        <f t="shared" si="251"/>
        <v>73760</v>
      </c>
      <c r="F3735" s="33">
        <f t="shared" si="249"/>
        <v>52686</v>
      </c>
      <c r="G3735" s="43"/>
      <c r="H3735" s="33">
        <v>65331</v>
      </c>
      <c r="I3735" s="35">
        <v>61.55</v>
      </c>
      <c r="J3735" s="33">
        <v>79029</v>
      </c>
      <c r="K3735" s="43">
        <f t="shared" si="250"/>
        <v>52686</v>
      </c>
      <c r="L3735" s="43"/>
      <c r="M3735" s="140"/>
      <c r="O3735" s="113"/>
    </row>
    <row r="3736" spans="1:15" x14ac:dyDescent="0.25">
      <c r="B3736" s="48"/>
      <c r="E3736" s="43" t="str">
        <f t="shared" si="251"/>
        <v/>
      </c>
      <c r="F3736" s="33" t="str">
        <f t="shared" si="249"/>
        <v/>
      </c>
      <c r="G3736" s="43"/>
      <c r="H3736" s="105"/>
      <c r="J3736" s="33" t="s">
        <v>159</v>
      </c>
      <c r="K3736" s="43"/>
      <c r="L3736" s="43"/>
      <c r="M3736" s="140"/>
      <c r="O3736" s="113"/>
    </row>
    <row r="3737" spans="1:15" x14ac:dyDescent="0.25">
      <c r="B3737" s="48"/>
      <c r="D3737" s="31" t="s">
        <v>5991</v>
      </c>
      <c r="E3737" s="43" t="str">
        <f t="shared" si="251"/>
        <v/>
      </c>
      <c r="F3737" s="33" t="str">
        <f t="shared" si="249"/>
        <v/>
      </c>
      <c r="G3737" s="43"/>
      <c r="H3737" s="110" t="s">
        <v>5992</v>
      </c>
      <c r="J3737" s="33" t="s">
        <v>159</v>
      </c>
      <c r="K3737" s="43"/>
      <c r="L3737" s="43"/>
      <c r="M3737" s="140"/>
      <c r="O3737" s="113"/>
    </row>
    <row r="3738" spans="1:15" x14ac:dyDescent="0.25">
      <c r="B3738" s="48"/>
      <c r="D3738" s="31" t="s">
        <v>163</v>
      </c>
      <c r="E3738" s="43" t="str">
        <f t="shared" si="251"/>
        <v/>
      </c>
      <c r="F3738" s="33" t="str">
        <f t="shared" si="249"/>
        <v/>
      </c>
      <c r="G3738" s="43"/>
      <c r="H3738" s="110" t="s">
        <v>5993</v>
      </c>
      <c r="J3738" s="33" t="s">
        <v>159</v>
      </c>
      <c r="K3738" s="43"/>
      <c r="L3738" s="43"/>
      <c r="M3738" s="140"/>
      <c r="O3738" s="113"/>
    </row>
    <row r="3739" spans="1:15" x14ac:dyDescent="0.25">
      <c r="B3739" s="48"/>
      <c r="D3739" s="31"/>
      <c r="E3739" s="43" t="str">
        <f t="shared" si="251"/>
        <v/>
      </c>
      <c r="F3739" s="33" t="str">
        <f t="shared" si="249"/>
        <v/>
      </c>
      <c r="G3739" s="43"/>
      <c r="H3739" s="110" t="s">
        <v>5994</v>
      </c>
      <c r="J3739" s="33" t="s">
        <v>159</v>
      </c>
      <c r="K3739" s="43"/>
      <c r="L3739" s="43"/>
      <c r="M3739" s="140"/>
      <c r="O3739" s="113"/>
    </row>
    <row r="3740" spans="1:15" ht="15.75" thickBot="1" x14ac:dyDescent="0.3">
      <c r="B3740" s="48"/>
      <c r="D3740" s="31" t="s">
        <v>166</v>
      </c>
      <c r="E3740" s="43" t="str">
        <f t="shared" si="251"/>
        <v/>
      </c>
      <c r="F3740" s="33" t="str">
        <f t="shared" si="249"/>
        <v/>
      </c>
      <c r="G3740" s="43"/>
      <c r="H3740" s="110" t="s">
        <v>5995</v>
      </c>
      <c r="J3740" s="114" t="s">
        <v>159</v>
      </c>
      <c r="K3740" s="43"/>
      <c r="L3740" s="43"/>
      <c r="M3740" s="140"/>
      <c r="O3740" s="113"/>
    </row>
    <row r="3741" spans="1:15" x14ac:dyDescent="0.25">
      <c r="A3741" s="23"/>
      <c r="B3741" s="64"/>
      <c r="D3741" s="31" t="s">
        <v>168</v>
      </c>
      <c r="E3741" s="43" t="str">
        <f t="shared" si="251"/>
        <v/>
      </c>
      <c r="F3741" s="33" t="str">
        <f t="shared" si="249"/>
        <v/>
      </c>
      <c r="G3741" s="43"/>
      <c r="H3741" s="111" t="s">
        <v>5996</v>
      </c>
      <c r="J3741" s="114" t="s">
        <v>159</v>
      </c>
      <c r="K3741" s="43"/>
      <c r="L3741" s="43"/>
      <c r="M3741" s="140"/>
      <c r="O3741" s="113"/>
    </row>
    <row r="3742" spans="1:15" x14ac:dyDescent="0.25">
      <c r="A3742" s="23"/>
      <c r="B3742" s="37" t="s">
        <v>5903</v>
      </c>
      <c r="D3742" s="31" t="s">
        <v>5997</v>
      </c>
      <c r="E3742" s="43" t="str">
        <f t="shared" si="251"/>
        <v/>
      </c>
      <c r="F3742" s="33" t="str">
        <f t="shared" si="249"/>
        <v/>
      </c>
      <c r="G3742" s="43"/>
      <c r="H3742" s="111" t="s">
        <v>5998</v>
      </c>
      <c r="J3742" s="114" t="s">
        <v>159</v>
      </c>
      <c r="K3742" s="43"/>
      <c r="L3742" s="43"/>
      <c r="M3742" s="140"/>
      <c r="O3742" s="113"/>
    </row>
    <row r="3743" spans="1:15" x14ac:dyDescent="0.25">
      <c r="B3743" s="37" t="s">
        <v>5999</v>
      </c>
      <c r="D3743" s="31"/>
      <c r="E3743" s="43" t="str">
        <f t="shared" si="251"/>
        <v/>
      </c>
      <c r="F3743" s="33" t="str">
        <f t="shared" si="249"/>
        <v/>
      </c>
      <c r="G3743" s="43"/>
      <c r="H3743" s="55" t="s">
        <v>241</v>
      </c>
      <c r="I3743" s="35" t="s">
        <v>242</v>
      </c>
      <c r="J3743" s="114" t="s">
        <v>159</v>
      </c>
      <c r="K3743" s="43"/>
      <c r="L3743" s="43"/>
      <c r="M3743" s="140"/>
      <c r="O3743" s="113"/>
    </row>
    <row r="3744" spans="1:15" x14ac:dyDescent="0.25">
      <c r="A3744" s="23" t="s">
        <v>73</v>
      </c>
      <c r="B3744" s="37"/>
      <c r="D3744" s="31" t="s">
        <v>243</v>
      </c>
      <c r="E3744" s="43" t="str">
        <f t="shared" si="251"/>
        <v/>
      </c>
      <c r="F3744" s="33" t="str">
        <f t="shared" si="249"/>
        <v/>
      </c>
      <c r="G3744" s="43"/>
      <c r="H3744" s="55" t="s">
        <v>244</v>
      </c>
      <c r="I3744" s="35" t="s">
        <v>245</v>
      </c>
      <c r="J3744" s="114" t="s">
        <v>159</v>
      </c>
      <c r="K3744" s="43"/>
      <c r="L3744" s="43"/>
      <c r="M3744" s="140"/>
      <c r="O3744" s="113"/>
    </row>
    <row r="3745" spans="1:53" x14ac:dyDescent="0.25">
      <c r="A3745" s="29" t="s">
        <v>6000</v>
      </c>
      <c r="B3745" s="28" t="s">
        <v>6001</v>
      </c>
      <c r="C3745" s="1">
        <v>4688</v>
      </c>
      <c r="D3745" s="48" t="s">
        <v>172</v>
      </c>
      <c r="E3745" s="43">
        <f t="shared" si="251"/>
        <v>4376</v>
      </c>
      <c r="F3745" s="33">
        <f t="shared" si="249"/>
        <v>3126</v>
      </c>
      <c r="G3745" s="43"/>
      <c r="H3745" s="33">
        <v>3876</v>
      </c>
      <c r="I3745" s="35">
        <v>1.61</v>
      </c>
      <c r="J3745" s="114">
        <v>4689</v>
      </c>
      <c r="K3745" s="43">
        <f t="shared" ref="K3745:K3754" si="252">H3745/1.24</f>
        <v>3126</v>
      </c>
      <c r="L3745" s="43"/>
      <c r="M3745" s="140"/>
      <c r="O3745" s="113"/>
    </row>
    <row r="3746" spans="1:53" x14ac:dyDescent="0.25">
      <c r="A3746" s="29" t="s">
        <v>6002</v>
      </c>
      <c r="B3746" s="28" t="s">
        <v>6003</v>
      </c>
      <c r="C3746" s="1">
        <v>4360</v>
      </c>
      <c r="D3746" s="48" t="s">
        <v>172</v>
      </c>
      <c r="E3746" s="43">
        <f t="shared" si="251"/>
        <v>4070</v>
      </c>
      <c r="F3746" s="33">
        <f t="shared" si="249"/>
        <v>2907</v>
      </c>
      <c r="G3746" s="43"/>
      <c r="H3746" s="33">
        <v>3605</v>
      </c>
      <c r="I3746" s="35">
        <v>2.4700000000000002</v>
      </c>
      <c r="J3746" s="114">
        <v>4361</v>
      </c>
      <c r="K3746" s="43">
        <f t="shared" si="252"/>
        <v>2907</v>
      </c>
      <c r="L3746" s="43"/>
      <c r="M3746" s="140"/>
      <c r="O3746" s="113"/>
      <c r="Q3746" s="42"/>
      <c r="R3746" s="42"/>
      <c r="S3746" s="42"/>
      <c r="T3746" s="42"/>
      <c r="U3746" s="42"/>
      <c r="V3746" s="42"/>
      <c r="W3746" s="42"/>
      <c r="X3746" s="42"/>
      <c r="Y3746" s="42"/>
      <c r="Z3746" s="42"/>
      <c r="AA3746" s="42"/>
      <c r="AB3746" s="42"/>
      <c r="AC3746" s="42"/>
      <c r="AD3746" s="42"/>
      <c r="AE3746" s="42"/>
      <c r="AF3746" s="42"/>
      <c r="AG3746" s="42"/>
      <c r="AH3746" s="42"/>
      <c r="AI3746" s="42"/>
      <c r="AJ3746" s="42"/>
      <c r="AK3746" s="42"/>
      <c r="AL3746" s="42"/>
      <c r="AM3746" s="42"/>
      <c r="AN3746" s="42"/>
      <c r="AO3746" s="42"/>
      <c r="AP3746" s="42"/>
      <c r="AQ3746" s="42"/>
      <c r="AR3746" s="42"/>
      <c r="AS3746" s="42"/>
      <c r="AT3746" s="42"/>
      <c r="AU3746" s="42"/>
      <c r="AV3746" s="42"/>
      <c r="AW3746" s="42"/>
      <c r="AX3746" s="42"/>
      <c r="AY3746" s="42"/>
      <c r="AZ3746" s="42"/>
      <c r="BA3746" s="42"/>
    </row>
    <row r="3747" spans="1:53" s="42" customFormat="1" x14ac:dyDescent="0.25">
      <c r="A3747" s="29" t="s">
        <v>6004</v>
      </c>
      <c r="B3747" s="28" t="s">
        <v>6005</v>
      </c>
      <c r="C3747" s="115">
        <v>9410</v>
      </c>
      <c r="D3747" s="48" t="s">
        <v>172</v>
      </c>
      <c r="E3747" s="43">
        <f t="shared" si="251"/>
        <v>8782</v>
      </c>
      <c r="F3747" s="33">
        <f t="shared" si="249"/>
        <v>6273</v>
      </c>
      <c r="G3747" s="43"/>
      <c r="H3747" s="33">
        <v>7779</v>
      </c>
      <c r="I3747" s="41">
        <v>3.9</v>
      </c>
      <c r="J3747" s="40">
        <v>9410</v>
      </c>
      <c r="K3747" s="43">
        <f t="shared" si="252"/>
        <v>6273</v>
      </c>
      <c r="L3747" s="43"/>
      <c r="M3747" s="140"/>
      <c r="N3747" s="113"/>
      <c r="O3747" s="113"/>
      <c r="Q3747" s="24"/>
      <c r="R3747" s="24"/>
      <c r="S3747" s="24"/>
      <c r="T3747" s="24"/>
      <c r="U3747" s="24"/>
      <c r="V3747" s="24"/>
      <c r="W3747" s="24"/>
      <c r="X3747" s="24"/>
      <c r="Y3747" s="24"/>
      <c r="Z3747" s="24"/>
      <c r="AA3747" s="24"/>
      <c r="AB3747" s="24"/>
      <c r="AC3747" s="24"/>
      <c r="AD3747" s="24"/>
      <c r="AE3747" s="24"/>
      <c r="AF3747" s="24"/>
      <c r="AG3747" s="24"/>
      <c r="AH3747" s="24"/>
      <c r="AI3747" s="24"/>
      <c r="AJ3747" s="24"/>
      <c r="AK3747" s="24"/>
      <c r="AL3747" s="24"/>
      <c r="AM3747" s="24"/>
      <c r="AN3747" s="24"/>
      <c r="AO3747" s="24"/>
      <c r="AP3747" s="24"/>
      <c r="AQ3747" s="24"/>
      <c r="AR3747" s="24"/>
      <c r="AS3747" s="24"/>
      <c r="AT3747" s="24"/>
      <c r="AU3747" s="24"/>
      <c r="AV3747" s="24"/>
      <c r="AW3747" s="24"/>
      <c r="AX3747" s="24"/>
      <c r="AY3747" s="24"/>
      <c r="AZ3747" s="24"/>
      <c r="BA3747" s="24"/>
    </row>
    <row r="3748" spans="1:53" x14ac:dyDescent="0.25">
      <c r="A3748" s="29" t="s">
        <v>6006</v>
      </c>
      <c r="B3748" s="28" t="s">
        <v>6007</v>
      </c>
      <c r="C3748" s="1">
        <v>24064</v>
      </c>
      <c r="D3748" s="48" t="s">
        <v>172</v>
      </c>
      <c r="E3748" s="43">
        <f t="shared" si="251"/>
        <v>22460</v>
      </c>
      <c r="F3748" s="33">
        <f t="shared" si="249"/>
        <v>16043</v>
      </c>
      <c r="G3748" s="43"/>
      <c r="H3748" s="33">
        <v>19893</v>
      </c>
      <c r="I3748" s="35">
        <v>9.9</v>
      </c>
      <c r="J3748" s="114">
        <v>24064</v>
      </c>
      <c r="K3748" s="43">
        <f t="shared" si="252"/>
        <v>16043</v>
      </c>
      <c r="L3748" s="43"/>
      <c r="M3748" s="140"/>
      <c r="O3748" s="113"/>
    </row>
    <row r="3749" spans="1:53" x14ac:dyDescent="0.25">
      <c r="A3749" s="29" t="s">
        <v>6008</v>
      </c>
      <c r="B3749" s="28" t="s">
        <v>6009</v>
      </c>
      <c r="C3749" s="1">
        <v>28460</v>
      </c>
      <c r="D3749" s="48" t="s">
        <v>172</v>
      </c>
      <c r="E3749" s="43">
        <f t="shared" si="251"/>
        <v>26562</v>
      </c>
      <c r="F3749" s="33">
        <f t="shared" si="249"/>
        <v>18973</v>
      </c>
      <c r="G3749" s="43"/>
      <c r="H3749" s="33">
        <v>23527</v>
      </c>
      <c r="I3749" s="35">
        <v>12.5</v>
      </c>
      <c r="J3749" s="114">
        <v>28460</v>
      </c>
      <c r="K3749" s="43">
        <f t="shared" si="252"/>
        <v>18973</v>
      </c>
      <c r="L3749" s="43"/>
      <c r="M3749" s="140"/>
      <c r="O3749" s="113"/>
    </row>
    <row r="3750" spans="1:53" x14ac:dyDescent="0.25">
      <c r="A3750" s="29" t="s">
        <v>6010</v>
      </c>
      <c r="B3750" s="28" t="s">
        <v>6011</v>
      </c>
      <c r="C3750" s="1">
        <v>37757</v>
      </c>
      <c r="D3750" s="48" t="s">
        <v>172</v>
      </c>
      <c r="E3750" s="43">
        <f t="shared" si="251"/>
        <v>35241</v>
      </c>
      <c r="F3750" s="33">
        <f t="shared" si="249"/>
        <v>25172</v>
      </c>
      <c r="G3750" s="43"/>
      <c r="H3750" s="33">
        <v>31213</v>
      </c>
      <c r="I3750" s="35">
        <v>15.7</v>
      </c>
      <c r="J3750" s="114">
        <v>37758</v>
      </c>
      <c r="K3750" s="43">
        <f t="shared" si="252"/>
        <v>25172</v>
      </c>
      <c r="L3750" s="43"/>
      <c r="M3750" s="140"/>
      <c r="O3750" s="113"/>
    </row>
    <row r="3751" spans="1:53" x14ac:dyDescent="0.25">
      <c r="A3751" s="29" t="s">
        <v>6012</v>
      </c>
      <c r="B3751" s="28" t="s">
        <v>6013</v>
      </c>
      <c r="C3751" s="1">
        <v>54166</v>
      </c>
      <c r="D3751" s="48" t="s">
        <v>172</v>
      </c>
      <c r="E3751" s="43">
        <f t="shared" si="251"/>
        <v>50555</v>
      </c>
      <c r="F3751" s="33">
        <f t="shared" si="249"/>
        <v>36111</v>
      </c>
      <c r="G3751" s="43"/>
      <c r="H3751" s="33">
        <v>44778</v>
      </c>
      <c r="I3751" s="35">
        <v>22.2</v>
      </c>
      <c r="J3751" s="114">
        <v>54167</v>
      </c>
      <c r="K3751" s="43">
        <f t="shared" si="252"/>
        <v>36111</v>
      </c>
      <c r="L3751" s="43"/>
      <c r="M3751" s="140"/>
      <c r="O3751" s="113"/>
    </row>
    <row r="3752" spans="1:53" x14ac:dyDescent="0.25">
      <c r="A3752" s="29" t="s">
        <v>6014</v>
      </c>
      <c r="B3752" s="28" t="s">
        <v>6015</v>
      </c>
      <c r="C3752" s="1">
        <v>74409</v>
      </c>
      <c r="D3752" s="48" t="s">
        <v>172</v>
      </c>
      <c r="E3752" s="43">
        <f t="shared" si="251"/>
        <v>69448</v>
      </c>
      <c r="F3752" s="33">
        <f t="shared" si="249"/>
        <v>49606</v>
      </c>
      <c r="G3752" s="43"/>
      <c r="H3752" s="33">
        <v>61512</v>
      </c>
      <c r="I3752" s="35">
        <v>30.2</v>
      </c>
      <c r="J3752" s="114">
        <v>74410</v>
      </c>
      <c r="K3752" s="43">
        <f t="shared" si="252"/>
        <v>49606</v>
      </c>
      <c r="L3752" s="43"/>
      <c r="M3752" s="140"/>
      <c r="O3752" s="113"/>
    </row>
    <row r="3753" spans="1:53" x14ac:dyDescent="0.25">
      <c r="A3753" s="29" t="s">
        <v>6016</v>
      </c>
      <c r="B3753" s="28" t="s">
        <v>6017</v>
      </c>
      <c r="C3753" s="1">
        <v>118912</v>
      </c>
      <c r="D3753" s="48" t="s">
        <v>172</v>
      </c>
      <c r="E3753" s="43">
        <f t="shared" si="251"/>
        <v>110985</v>
      </c>
      <c r="F3753" s="33">
        <f t="shared" si="249"/>
        <v>79275</v>
      </c>
      <c r="G3753" s="43"/>
      <c r="H3753" s="33">
        <v>98301</v>
      </c>
      <c r="I3753" s="35">
        <v>62.9</v>
      </c>
      <c r="J3753" s="114">
        <v>118913</v>
      </c>
      <c r="K3753" s="43">
        <f t="shared" si="252"/>
        <v>79275</v>
      </c>
      <c r="L3753" s="43"/>
      <c r="M3753" s="140"/>
      <c r="O3753" s="113"/>
    </row>
    <row r="3754" spans="1:53" x14ac:dyDescent="0.25">
      <c r="A3754" s="29" t="s">
        <v>6018</v>
      </c>
      <c r="B3754" s="28" t="s">
        <v>6019</v>
      </c>
      <c r="C3754" s="1">
        <v>141782</v>
      </c>
      <c r="D3754" s="48" t="s">
        <v>172</v>
      </c>
      <c r="E3754" s="43">
        <f t="shared" si="251"/>
        <v>132331</v>
      </c>
      <c r="F3754" s="33">
        <f t="shared" si="249"/>
        <v>94522</v>
      </c>
      <c r="G3754" s="43"/>
      <c r="H3754" s="33">
        <v>117207</v>
      </c>
      <c r="I3754" s="35">
        <v>77.400000000000006</v>
      </c>
      <c r="J3754" s="114">
        <v>141783</v>
      </c>
      <c r="K3754" s="43">
        <f t="shared" si="252"/>
        <v>94522</v>
      </c>
      <c r="L3754" s="43"/>
      <c r="M3754" s="140"/>
      <c r="O3754" s="113"/>
    </row>
    <row r="3755" spans="1:53" ht="15.75" thickBot="1" x14ac:dyDescent="0.3">
      <c r="B3755" s="48"/>
      <c r="E3755" s="43" t="str">
        <f t="shared" si="251"/>
        <v/>
      </c>
      <c r="F3755" s="33" t="str">
        <f t="shared" si="249"/>
        <v/>
      </c>
      <c r="G3755" s="43"/>
      <c r="H3755" s="105"/>
      <c r="J3755" s="33" t="s">
        <v>159</v>
      </c>
      <c r="K3755" s="43"/>
      <c r="L3755" s="43"/>
      <c r="M3755" s="140"/>
      <c r="O3755" s="113"/>
    </row>
    <row r="3756" spans="1:53" x14ac:dyDescent="0.25">
      <c r="A3756" s="23"/>
      <c r="B3756" s="64" t="s">
        <v>5133</v>
      </c>
      <c r="D3756" s="31"/>
      <c r="E3756" s="43" t="str">
        <f t="shared" si="251"/>
        <v/>
      </c>
      <c r="F3756" s="33" t="str">
        <f t="shared" si="249"/>
        <v/>
      </c>
      <c r="G3756" s="43"/>
      <c r="H3756" s="29"/>
      <c r="J3756" s="33" t="s">
        <v>159</v>
      </c>
      <c r="K3756" s="43"/>
      <c r="L3756" s="43"/>
      <c r="M3756" s="140"/>
      <c r="O3756" s="113"/>
    </row>
    <row r="3757" spans="1:53" x14ac:dyDescent="0.25">
      <c r="B3757" s="37" t="s">
        <v>1203</v>
      </c>
      <c r="D3757" s="31"/>
      <c r="E3757" s="43" t="str">
        <f t="shared" si="251"/>
        <v/>
      </c>
      <c r="F3757" s="33" t="str">
        <f t="shared" si="249"/>
        <v/>
      </c>
      <c r="G3757" s="43"/>
      <c r="H3757" s="55" t="s">
        <v>241</v>
      </c>
      <c r="I3757" s="35" t="s">
        <v>242</v>
      </c>
      <c r="J3757" s="33" t="s">
        <v>159</v>
      </c>
      <c r="K3757" s="43"/>
      <c r="L3757" s="43"/>
      <c r="M3757" s="140"/>
      <c r="O3757" s="113"/>
    </row>
    <row r="3758" spans="1:53" x14ac:dyDescent="0.25">
      <c r="A3758" s="23" t="s">
        <v>73</v>
      </c>
      <c r="B3758" s="37" t="s">
        <v>6020</v>
      </c>
      <c r="D3758" s="31" t="s">
        <v>243</v>
      </c>
      <c r="E3758" s="43" t="str">
        <f t="shared" si="251"/>
        <v/>
      </c>
      <c r="F3758" s="33" t="str">
        <f t="shared" si="249"/>
        <v/>
      </c>
      <c r="G3758" s="43"/>
      <c r="H3758" s="55" t="s">
        <v>244</v>
      </c>
      <c r="I3758" s="35" t="s">
        <v>245</v>
      </c>
      <c r="J3758" s="33" t="s">
        <v>159</v>
      </c>
      <c r="K3758" s="43"/>
      <c r="L3758" s="43"/>
      <c r="M3758" s="140"/>
      <c r="O3758" s="113"/>
    </row>
    <row r="3759" spans="1:53" x14ac:dyDescent="0.25">
      <c r="A3759" s="29" t="s">
        <v>6021</v>
      </c>
      <c r="B3759" s="28" t="s">
        <v>6022</v>
      </c>
      <c r="C3759" s="1">
        <v>71934</v>
      </c>
      <c r="D3759" s="48" t="s">
        <v>172</v>
      </c>
      <c r="E3759" s="43">
        <f t="shared" si="251"/>
        <v>67138</v>
      </c>
      <c r="F3759" s="33">
        <f t="shared" si="249"/>
        <v>47956</v>
      </c>
      <c r="G3759" s="43"/>
      <c r="H3759" s="33">
        <v>59466</v>
      </c>
      <c r="I3759" s="35">
        <v>27.5</v>
      </c>
      <c r="J3759" s="114">
        <v>71935</v>
      </c>
      <c r="K3759" s="43">
        <f>H3759/1.24</f>
        <v>47956</v>
      </c>
      <c r="L3759" s="43"/>
      <c r="M3759" s="140"/>
      <c r="O3759" s="113"/>
      <c r="Q3759" s="42"/>
      <c r="R3759" s="42"/>
      <c r="S3759" s="42"/>
      <c r="T3759" s="42"/>
      <c r="U3759" s="42"/>
      <c r="V3759" s="42"/>
      <c r="W3759" s="42"/>
      <c r="X3759" s="42"/>
      <c r="Y3759" s="42"/>
      <c r="Z3759" s="42"/>
      <c r="AA3759" s="42"/>
      <c r="AB3759" s="42"/>
      <c r="AC3759" s="42"/>
      <c r="AD3759" s="42"/>
      <c r="AE3759" s="42"/>
      <c r="AF3759" s="42"/>
      <c r="AG3759" s="42"/>
      <c r="AH3759" s="42"/>
      <c r="AI3759" s="42"/>
      <c r="AJ3759" s="42"/>
      <c r="AK3759" s="42"/>
      <c r="AL3759" s="42"/>
      <c r="AM3759" s="42"/>
      <c r="AN3759" s="42"/>
      <c r="AO3759" s="42"/>
      <c r="AP3759" s="42"/>
      <c r="AQ3759" s="42"/>
      <c r="AR3759" s="42"/>
      <c r="AS3759" s="42"/>
      <c r="AT3759" s="42"/>
      <c r="AU3759" s="42"/>
      <c r="AV3759" s="42"/>
      <c r="AW3759" s="42"/>
      <c r="AX3759" s="42"/>
      <c r="AY3759" s="42"/>
      <c r="AZ3759" s="42"/>
      <c r="BA3759" s="42"/>
    </row>
    <row r="3760" spans="1:53" s="42" customFormat="1" x14ac:dyDescent="0.25">
      <c r="A3760" s="29"/>
      <c r="B3760" s="84"/>
      <c r="C3760" s="115"/>
      <c r="D3760" s="48"/>
      <c r="E3760" s="43" t="str">
        <f t="shared" si="251"/>
        <v/>
      </c>
      <c r="F3760" s="33" t="str">
        <f t="shared" si="249"/>
        <v/>
      </c>
      <c r="G3760" s="43"/>
      <c r="H3760" s="29"/>
      <c r="I3760" s="41"/>
      <c r="J3760" s="40" t="s">
        <v>159</v>
      </c>
      <c r="K3760" s="43"/>
      <c r="L3760" s="43"/>
      <c r="M3760" s="140"/>
      <c r="N3760" s="113"/>
      <c r="O3760" s="113"/>
      <c r="Q3760" s="24"/>
      <c r="R3760" s="24"/>
      <c r="S3760" s="24"/>
      <c r="T3760" s="24"/>
      <c r="U3760" s="24"/>
      <c r="V3760" s="24"/>
      <c r="W3760" s="24"/>
      <c r="X3760" s="24"/>
      <c r="Y3760" s="24"/>
      <c r="Z3760" s="24"/>
      <c r="AA3760" s="24"/>
      <c r="AB3760" s="24"/>
      <c r="AC3760" s="24"/>
      <c r="AD3760" s="24"/>
      <c r="AE3760" s="24"/>
      <c r="AF3760" s="24"/>
      <c r="AG3760" s="24"/>
      <c r="AH3760" s="24"/>
      <c r="AI3760" s="24"/>
      <c r="AJ3760" s="24"/>
      <c r="AK3760" s="24"/>
      <c r="AL3760" s="24"/>
      <c r="AM3760" s="24"/>
      <c r="AN3760" s="24"/>
      <c r="AO3760" s="24"/>
      <c r="AP3760" s="24"/>
      <c r="AQ3760" s="24"/>
      <c r="AR3760" s="24"/>
      <c r="AS3760" s="24"/>
      <c r="AT3760" s="24"/>
      <c r="AU3760" s="24"/>
      <c r="AV3760" s="24"/>
      <c r="AW3760" s="24"/>
      <c r="AX3760" s="24"/>
      <c r="AY3760" s="24"/>
      <c r="AZ3760" s="24"/>
      <c r="BA3760" s="24"/>
    </row>
    <row r="3761" spans="1:15" x14ac:dyDescent="0.25">
      <c r="B3761" s="73" t="s">
        <v>4613</v>
      </c>
      <c r="E3761" s="43" t="str">
        <f t="shared" si="251"/>
        <v/>
      </c>
      <c r="F3761" s="33" t="str">
        <f t="shared" si="249"/>
        <v/>
      </c>
      <c r="G3761" s="43"/>
      <c r="H3761" s="29"/>
      <c r="J3761" s="114" t="s">
        <v>159</v>
      </c>
      <c r="K3761" s="43"/>
      <c r="L3761" s="43"/>
      <c r="M3761" s="140"/>
      <c r="O3761" s="113"/>
    </row>
    <row r="3762" spans="1:15" x14ac:dyDescent="0.25">
      <c r="B3762" s="73" t="s">
        <v>6023</v>
      </c>
      <c r="D3762" s="31"/>
      <c r="E3762" s="43" t="str">
        <f t="shared" si="251"/>
        <v/>
      </c>
      <c r="F3762" s="33" t="str">
        <f t="shared" si="249"/>
        <v/>
      </c>
      <c r="G3762" s="43"/>
      <c r="H3762" s="55" t="s">
        <v>241</v>
      </c>
      <c r="I3762" s="35" t="s">
        <v>242</v>
      </c>
      <c r="J3762" s="114" t="s">
        <v>159</v>
      </c>
      <c r="K3762" s="43"/>
      <c r="L3762" s="43"/>
      <c r="M3762" s="140"/>
      <c r="O3762" s="113"/>
    </row>
    <row r="3763" spans="1:15" x14ac:dyDescent="0.25">
      <c r="A3763" s="23" t="s">
        <v>73</v>
      </c>
      <c r="B3763" s="75"/>
      <c r="D3763" s="31" t="s">
        <v>243</v>
      </c>
      <c r="E3763" s="43" t="str">
        <f t="shared" si="251"/>
        <v/>
      </c>
      <c r="F3763" s="33" t="str">
        <f t="shared" si="249"/>
        <v/>
      </c>
      <c r="G3763" s="43"/>
      <c r="H3763" s="55" t="s">
        <v>244</v>
      </c>
      <c r="I3763" s="35" t="s">
        <v>245</v>
      </c>
      <c r="J3763" s="33" t="s">
        <v>159</v>
      </c>
      <c r="K3763" s="43"/>
      <c r="L3763" s="43"/>
      <c r="M3763" s="140"/>
      <c r="O3763" s="113"/>
    </row>
    <row r="3764" spans="1:15" x14ac:dyDescent="0.25">
      <c r="A3764" s="29" t="s">
        <v>6024</v>
      </c>
      <c r="B3764" s="28" t="s">
        <v>6025</v>
      </c>
      <c r="C3764" s="1">
        <v>3072</v>
      </c>
      <c r="D3764" s="48" t="s">
        <v>172</v>
      </c>
      <c r="E3764" s="43">
        <f t="shared" si="251"/>
        <v>2867</v>
      </c>
      <c r="F3764" s="33">
        <f t="shared" si="249"/>
        <v>2048</v>
      </c>
      <c r="G3764" s="43"/>
      <c r="H3764" s="33">
        <v>2540</v>
      </c>
      <c r="I3764" s="35">
        <v>0</v>
      </c>
      <c r="J3764" s="114">
        <v>3073</v>
      </c>
      <c r="K3764" s="43">
        <f>H3764/1.24</f>
        <v>2048</v>
      </c>
      <c r="L3764" s="43"/>
      <c r="M3764" s="140"/>
      <c r="O3764" s="113"/>
    </row>
    <row r="3765" spans="1:15" x14ac:dyDescent="0.25">
      <c r="A3765" s="29" t="s">
        <v>6026</v>
      </c>
      <c r="B3765" s="28" t="s">
        <v>6027</v>
      </c>
      <c r="C3765" s="1">
        <v>9107</v>
      </c>
      <c r="D3765" s="48" t="s">
        <v>172</v>
      </c>
      <c r="E3765" s="43">
        <f t="shared" si="251"/>
        <v>8501</v>
      </c>
      <c r="F3765" s="33">
        <f t="shared" si="249"/>
        <v>6072</v>
      </c>
      <c r="G3765" s="43"/>
      <c r="H3765" s="33">
        <v>7529</v>
      </c>
      <c r="I3765" s="35">
        <v>0</v>
      </c>
      <c r="J3765" s="114">
        <v>9108</v>
      </c>
      <c r="K3765" s="43">
        <f>H3765/1.24</f>
        <v>6072</v>
      </c>
      <c r="L3765" s="43"/>
      <c r="M3765" s="140"/>
      <c r="O3765" s="113"/>
    </row>
    <row r="3766" spans="1:15" x14ac:dyDescent="0.25">
      <c r="A3766" s="29" t="s">
        <v>6028</v>
      </c>
      <c r="B3766" s="28" t="s">
        <v>6029</v>
      </c>
      <c r="C3766" s="1">
        <v>2306</v>
      </c>
      <c r="D3766" s="48" t="s">
        <v>172</v>
      </c>
      <c r="E3766" s="43">
        <f t="shared" si="251"/>
        <v>2153</v>
      </c>
      <c r="F3766" s="33">
        <f t="shared" si="249"/>
        <v>1538</v>
      </c>
      <c r="G3766" s="43"/>
      <c r="H3766" s="33">
        <v>1907</v>
      </c>
      <c r="I3766" s="35">
        <v>0</v>
      </c>
      <c r="J3766" s="114">
        <v>2307</v>
      </c>
      <c r="K3766" s="43">
        <f>H3766/1.24</f>
        <v>1538</v>
      </c>
      <c r="L3766" s="43"/>
      <c r="M3766" s="140"/>
      <c r="O3766" s="113"/>
    </row>
    <row r="3767" spans="1:15" x14ac:dyDescent="0.25">
      <c r="F3767" s="33" t="str">
        <f t="shared" si="249"/>
        <v/>
      </c>
    </row>
  </sheetData>
  <pageMargins left="0.7" right="0.7" top="0.75" bottom="0.75" header="0.3" footer="0.3"/>
  <pageSetup orientation="portrait" horizontalDpi="360" verticalDpi="360" r:id="rId1"/>
  <drawing r:id="rId2"/>
  <legacyDrawing r:id="rId3"/>
  <oleObjects>
    <mc:AlternateContent xmlns:mc="http://schemas.openxmlformats.org/markup-compatibility/2006">
      <mc:Choice Requires="x14">
        <oleObject progId="Word.Picture.8" shapeId="1025" r:id="rId4">
          <objectPr defaultSize="0" autoPict="0" r:id="rId5">
            <anchor moveWithCells="1">
              <from>
                <xdr:col>1</xdr:col>
                <xdr:colOff>1400175</xdr:colOff>
                <xdr:row>629</xdr:row>
                <xdr:rowOff>9525</xdr:rowOff>
              </from>
              <to>
                <xdr:col>1</xdr:col>
                <xdr:colOff>2466975</xdr:colOff>
                <xdr:row>634</xdr:row>
                <xdr:rowOff>9525</xdr:rowOff>
              </to>
            </anchor>
          </objectPr>
        </oleObject>
      </mc:Choice>
      <mc:Fallback>
        <oleObject progId="Word.Picture.8" shapeId="1025" r:id="rId4"/>
      </mc:Fallback>
    </mc:AlternateContent>
    <mc:AlternateContent xmlns:mc="http://schemas.openxmlformats.org/markup-compatibility/2006">
      <mc:Choice Requires="x14">
        <oleObject progId="Word.Picture.8" shapeId="1026" r:id="rId6">
          <objectPr defaultSize="0" autoPict="0" r:id="rId5">
            <anchor moveWithCells="1">
              <from>
                <xdr:col>1</xdr:col>
                <xdr:colOff>1381125</xdr:colOff>
                <xdr:row>636</xdr:row>
                <xdr:rowOff>19050</xdr:rowOff>
              </from>
              <to>
                <xdr:col>1</xdr:col>
                <xdr:colOff>2438400</xdr:colOff>
                <xdr:row>641</xdr:row>
                <xdr:rowOff>28575</xdr:rowOff>
              </to>
            </anchor>
          </objectPr>
        </oleObject>
      </mc:Choice>
      <mc:Fallback>
        <oleObject progId="Word.Picture.8" shapeId="1026" r:id="rId6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Q44"/>
  <sheetViews>
    <sheetView topLeftCell="A4" workbookViewId="0">
      <selection activeCell="J33" sqref="J33"/>
    </sheetView>
  </sheetViews>
  <sheetFormatPr defaultRowHeight="15" x14ac:dyDescent="0.25"/>
  <cols>
    <col min="1" max="1" width="11.140625" style="6" bestFit="1" customWidth="1"/>
    <col min="2" max="2" width="29.42578125" style="5" bestFit="1" customWidth="1"/>
    <col min="3" max="3" width="5.28515625" style="6" customWidth="1"/>
    <col min="4" max="4" width="3.140625" style="12" customWidth="1"/>
    <col min="5" max="5" width="16.5703125" customWidth="1"/>
    <col min="6" max="6" width="13.28515625" customWidth="1"/>
    <col min="7" max="7" width="17.5703125" style="1" bestFit="1" customWidth="1"/>
    <col min="8" max="8" width="3.28515625" style="18" customWidth="1"/>
    <col min="9" max="9" width="35.42578125" bestFit="1" customWidth="1"/>
    <col min="13" max="13" width="31.42578125" customWidth="1"/>
    <col min="14" max="14" width="10.7109375" customWidth="1"/>
    <col min="15" max="15" width="7.42578125" style="3" customWidth="1"/>
    <col min="16" max="16" width="14.140625" style="3" customWidth="1"/>
    <col min="17" max="17" width="9.140625" style="3" customWidth="1"/>
    <col min="18" max="18" width="2.140625" customWidth="1"/>
    <col min="20" max="20" width="31.5703125" customWidth="1"/>
  </cols>
  <sheetData>
    <row r="1" spans="1:9" ht="15.75" thickBot="1" x14ac:dyDescent="0.3">
      <c r="I1" s="6"/>
    </row>
    <row r="2" spans="1:9" ht="15.75" thickBot="1" x14ac:dyDescent="0.3">
      <c r="A2" s="7" t="s">
        <v>73</v>
      </c>
      <c r="B2" s="8" t="s">
        <v>113</v>
      </c>
      <c r="C2" s="9"/>
      <c r="D2" s="17"/>
      <c r="E2" s="10"/>
      <c r="F2" s="144" t="s">
        <v>6322</v>
      </c>
      <c r="G2" s="11" t="s">
        <v>6499</v>
      </c>
      <c r="H2" s="19"/>
      <c r="I2" s="9"/>
    </row>
    <row r="3" spans="1:9" x14ac:dyDescent="0.25">
      <c r="A3" s="5">
        <v>1220</v>
      </c>
      <c r="B3" s="5">
        <v>1220</v>
      </c>
      <c r="C3" s="6" t="s">
        <v>75</v>
      </c>
      <c r="E3" s="169" t="s">
        <v>74</v>
      </c>
      <c r="F3" s="170">
        <v>66</v>
      </c>
      <c r="G3" s="169" t="s">
        <v>76</v>
      </c>
      <c r="H3" s="12"/>
      <c r="I3" s="6"/>
    </row>
    <row r="4" spans="1:9" x14ac:dyDescent="0.25">
      <c r="A4" s="5">
        <v>1236</v>
      </c>
      <c r="B4" s="5">
        <v>1236</v>
      </c>
      <c r="C4" s="6" t="s">
        <v>75</v>
      </c>
      <c r="E4" s="171" t="s">
        <v>74</v>
      </c>
      <c r="F4" s="172">
        <v>89</v>
      </c>
      <c r="G4" s="171" t="s">
        <v>77</v>
      </c>
      <c r="H4" s="12"/>
      <c r="I4" s="6"/>
    </row>
    <row r="5" spans="1:9" x14ac:dyDescent="0.25">
      <c r="A5" s="5">
        <v>2010</v>
      </c>
      <c r="B5" s="5">
        <v>2010</v>
      </c>
      <c r="C5" s="6" t="s">
        <v>75</v>
      </c>
      <c r="E5" s="171" t="s">
        <v>74</v>
      </c>
      <c r="F5" s="172">
        <v>288</v>
      </c>
      <c r="G5" s="171" t="s">
        <v>78</v>
      </c>
      <c r="H5" s="12"/>
      <c r="I5" s="6"/>
    </row>
    <row r="6" spans="1:9" x14ac:dyDescent="0.25">
      <c r="A6" s="5">
        <v>2011</v>
      </c>
      <c r="B6" s="5">
        <v>2011</v>
      </c>
      <c r="C6" s="6" t="s">
        <v>75</v>
      </c>
      <c r="E6" s="171" t="s">
        <v>74</v>
      </c>
      <c r="F6" s="172">
        <v>399</v>
      </c>
      <c r="G6" s="171" t="s">
        <v>79</v>
      </c>
      <c r="H6" s="12"/>
      <c r="I6" s="6"/>
    </row>
    <row r="7" spans="1:9" x14ac:dyDescent="0.25">
      <c r="A7" s="5">
        <v>2014</v>
      </c>
      <c r="B7" s="5">
        <v>2014</v>
      </c>
      <c r="C7" s="6" t="s">
        <v>75</v>
      </c>
      <c r="E7" s="171" t="s">
        <v>74</v>
      </c>
      <c r="F7" s="172">
        <v>286</v>
      </c>
      <c r="G7" s="171" t="s">
        <v>7049</v>
      </c>
      <c r="H7" s="12"/>
      <c r="I7" s="6"/>
    </row>
    <row r="8" spans="1:9" x14ac:dyDescent="0.25">
      <c r="A8" s="5">
        <v>2015</v>
      </c>
      <c r="B8" s="5">
        <v>2015</v>
      </c>
      <c r="C8" s="6" t="s">
        <v>75</v>
      </c>
      <c r="E8" s="171" t="s">
        <v>74</v>
      </c>
      <c r="F8" s="172">
        <v>182</v>
      </c>
      <c r="G8" s="171" t="s">
        <v>80</v>
      </c>
      <c r="H8" s="12"/>
      <c r="I8" s="6"/>
    </row>
    <row r="9" spans="1:9" x14ac:dyDescent="0.25">
      <c r="A9" s="5">
        <v>20210</v>
      </c>
      <c r="B9" s="5">
        <v>20210</v>
      </c>
      <c r="C9" s="6" t="s">
        <v>75</v>
      </c>
      <c r="E9" s="171" t="s">
        <v>74</v>
      </c>
      <c r="F9" s="172">
        <v>622</v>
      </c>
      <c r="G9" s="171" t="s">
        <v>81</v>
      </c>
      <c r="H9" s="12"/>
      <c r="I9" s="6"/>
    </row>
    <row r="10" spans="1:9" x14ac:dyDescent="0.25">
      <c r="A10" s="5">
        <v>20215</v>
      </c>
      <c r="B10" s="5">
        <v>20215</v>
      </c>
      <c r="C10" s="6" t="s">
        <v>75</v>
      </c>
      <c r="E10" s="171" t="s">
        <v>74</v>
      </c>
      <c r="F10" s="172">
        <v>661</v>
      </c>
      <c r="G10" s="171" t="s">
        <v>82</v>
      </c>
      <c r="H10" s="12"/>
      <c r="I10" s="6"/>
    </row>
    <row r="11" spans="1:9" x14ac:dyDescent="0.25">
      <c r="A11" s="5">
        <v>21216</v>
      </c>
      <c r="B11" s="5">
        <v>21216</v>
      </c>
      <c r="C11" s="6" t="s">
        <v>75</v>
      </c>
      <c r="E11" s="171" t="s">
        <v>74</v>
      </c>
      <c r="F11" s="172">
        <v>673</v>
      </c>
      <c r="G11" s="171" t="s">
        <v>83</v>
      </c>
      <c r="H11" s="12"/>
      <c r="I11" s="6"/>
    </row>
    <row r="12" spans="1:9" x14ac:dyDescent="0.25">
      <c r="A12" s="5">
        <v>2504</v>
      </c>
      <c r="B12" s="5">
        <v>2504</v>
      </c>
      <c r="C12" s="6" t="s">
        <v>75</v>
      </c>
      <c r="E12" s="171" t="s">
        <v>74</v>
      </c>
      <c r="F12" s="172">
        <v>318</v>
      </c>
      <c r="G12" s="171" t="s">
        <v>7163</v>
      </c>
      <c r="H12" s="12"/>
      <c r="I12" s="6"/>
    </row>
    <row r="13" spans="1:9" x14ac:dyDescent="0.25">
      <c r="A13" s="5">
        <v>2521</v>
      </c>
      <c r="B13" s="5">
        <v>2521</v>
      </c>
      <c r="C13" s="6" t="s">
        <v>75</v>
      </c>
      <c r="E13" s="171" t="s">
        <v>74</v>
      </c>
      <c r="F13" s="172">
        <v>319</v>
      </c>
      <c r="G13" s="171" t="s">
        <v>7012</v>
      </c>
      <c r="H13" s="12"/>
      <c r="I13" s="6"/>
    </row>
    <row r="14" spans="1:9" x14ac:dyDescent="0.25">
      <c r="A14" s="5">
        <v>2525</v>
      </c>
      <c r="B14" s="5">
        <v>2525</v>
      </c>
      <c r="C14" s="6" t="s">
        <v>75</v>
      </c>
      <c r="E14" s="171" t="s">
        <v>74</v>
      </c>
      <c r="F14" s="172">
        <v>158</v>
      </c>
      <c r="G14" s="171" t="s">
        <v>6500</v>
      </c>
      <c r="H14" s="12"/>
      <c r="I14" s="6"/>
    </row>
    <row r="15" spans="1:9" x14ac:dyDescent="0.25">
      <c r="A15" s="5">
        <v>51162</v>
      </c>
      <c r="B15" s="5">
        <v>51162</v>
      </c>
      <c r="C15" s="6" t="s">
        <v>75</v>
      </c>
      <c r="E15" s="171" t="s">
        <v>74</v>
      </c>
      <c r="F15" s="172">
        <v>523</v>
      </c>
      <c r="G15" s="171" t="s">
        <v>84</v>
      </c>
      <c r="H15" s="12"/>
      <c r="I15" s="6"/>
    </row>
    <row r="16" spans="1:9" x14ac:dyDescent="0.25">
      <c r="A16" s="5">
        <v>52162</v>
      </c>
      <c r="B16" s="5">
        <v>52162</v>
      </c>
      <c r="C16" s="6" t="s">
        <v>75</v>
      </c>
      <c r="E16" s="171" t="s">
        <v>74</v>
      </c>
      <c r="F16" s="172">
        <v>1108</v>
      </c>
      <c r="G16" s="171" t="s">
        <v>85</v>
      </c>
      <c r="H16" s="12"/>
      <c r="I16" s="6"/>
    </row>
    <row r="17" spans="1:9" x14ac:dyDescent="0.25">
      <c r="A17" s="5">
        <v>5221</v>
      </c>
      <c r="B17" s="5">
        <v>5221</v>
      </c>
      <c r="C17" s="6" t="s">
        <v>75</v>
      </c>
      <c r="E17" s="171" t="s">
        <v>74</v>
      </c>
      <c r="F17" s="172">
        <v>52</v>
      </c>
      <c r="G17" s="171" t="s">
        <v>86</v>
      </c>
      <c r="H17" s="12"/>
      <c r="I17" s="6"/>
    </row>
    <row r="18" spans="1:9" x14ac:dyDescent="0.25">
      <c r="A18" s="5">
        <v>53162</v>
      </c>
      <c r="B18" s="5">
        <v>53162</v>
      </c>
      <c r="C18" s="6" t="s">
        <v>75</v>
      </c>
      <c r="E18" s="171" t="s">
        <v>74</v>
      </c>
      <c r="F18" s="172">
        <v>842</v>
      </c>
      <c r="G18" s="171" t="s">
        <v>87</v>
      </c>
      <c r="H18" s="12"/>
      <c r="I18" s="6"/>
    </row>
    <row r="19" spans="1:9" x14ac:dyDescent="0.25">
      <c r="A19" s="5">
        <v>54182</v>
      </c>
      <c r="B19" s="5">
        <v>54182</v>
      </c>
      <c r="C19" s="6" t="s">
        <v>75</v>
      </c>
      <c r="E19" s="171" t="s">
        <v>74</v>
      </c>
      <c r="F19" s="172">
        <v>1015</v>
      </c>
      <c r="G19" s="171" t="s">
        <v>88</v>
      </c>
      <c r="H19" s="12"/>
      <c r="I19" s="6"/>
    </row>
    <row r="20" spans="1:9" x14ac:dyDescent="0.25">
      <c r="A20" s="5">
        <v>57162</v>
      </c>
      <c r="B20" s="5">
        <v>57162</v>
      </c>
      <c r="C20" s="6" t="s">
        <v>75</v>
      </c>
      <c r="E20" s="171" t="s">
        <v>74</v>
      </c>
      <c r="F20" s="172">
        <v>1418</v>
      </c>
      <c r="G20" s="171" t="s">
        <v>89</v>
      </c>
      <c r="H20" s="12"/>
      <c r="I20" s="6"/>
    </row>
    <row r="21" spans="1:9" x14ac:dyDescent="0.25">
      <c r="A21" s="5">
        <v>58365</v>
      </c>
      <c r="B21" s="5">
        <v>58365</v>
      </c>
      <c r="C21" s="6" t="s">
        <v>75</v>
      </c>
      <c r="E21" s="171" t="s">
        <v>74</v>
      </c>
      <c r="F21" s="172">
        <v>2415</v>
      </c>
      <c r="G21" s="171" t="s">
        <v>90</v>
      </c>
      <c r="H21" s="12"/>
      <c r="I21" s="6"/>
    </row>
    <row r="22" spans="1:9" x14ac:dyDescent="0.25">
      <c r="A22" s="5">
        <v>58455</v>
      </c>
      <c r="B22" s="5">
        <v>58455</v>
      </c>
      <c r="C22" s="6" t="s">
        <v>75</v>
      </c>
      <c r="E22" s="171" t="s">
        <v>74</v>
      </c>
      <c r="F22" s="172">
        <v>1847</v>
      </c>
      <c r="G22" s="171" t="s">
        <v>91</v>
      </c>
      <c r="H22" s="12"/>
      <c r="I22" s="6"/>
    </row>
    <row r="23" spans="1:9" x14ac:dyDescent="0.25">
      <c r="A23" s="5">
        <v>586004</v>
      </c>
      <c r="B23" s="5">
        <v>586004</v>
      </c>
      <c r="C23" s="6" t="s">
        <v>75</v>
      </c>
      <c r="E23" s="171" t="s">
        <v>74</v>
      </c>
      <c r="F23" s="172">
        <v>3222</v>
      </c>
      <c r="G23" s="171" t="s">
        <v>92</v>
      </c>
      <c r="H23" s="12"/>
      <c r="I23" s="6"/>
    </row>
    <row r="24" spans="1:9" x14ac:dyDescent="0.25">
      <c r="A24" s="5"/>
      <c r="E24" s="171" t="s">
        <v>74</v>
      </c>
      <c r="F24" s="172">
        <v>3360</v>
      </c>
      <c r="G24" s="171" t="s">
        <v>6501</v>
      </c>
      <c r="H24" s="12"/>
      <c r="I24" s="6"/>
    </row>
    <row r="25" spans="1:9" x14ac:dyDescent="0.25">
      <c r="A25" s="5">
        <v>586006</v>
      </c>
      <c r="B25" s="5">
        <v>586006</v>
      </c>
      <c r="C25" s="6" t="s">
        <v>75</v>
      </c>
      <c r="E25" s="171" t="s">
        <v>74</v>
      </c>
      <c r="F25" s="172">
        <v>3222</v>
      </c>
      <c r="G25" s="171" t="s">
        <v>93</v>
      </c>
      <c r="H25" s="12"/>
      <c r="I25" s="6"/>
    </row>
    <row r="26" spans="1:9" x14ac:dyDescent="0.25">
      <c r="A26" s="5">
        <v>586010</v>
      </c>
      <c r="B26" s="5">
        <v>586010</v>
      </c>
      <c r="C26" s="6" t="s">
        <v>75</v>
      </c>
      <c r="E26" s="171" t="s">
        <v>74</v>
      </c>
      <c r="F26" s="172">
        <v>1528</v>
      </c>
      <c r="G26" s="171" t="s">
        <v>94</v>
      </c>
      <c r="H26" s="12"/>
      <c r="I26" s="6"/>
    </row>
    <row r="27" spans="1:9" x14ac:dyDescent="0.25">
      <c r="A27" s="5">
        <v>586012</v>
      </c>
      <c r="B27" s="5">
        <v>586012</v>
      </c>
      <c r="C27" s="6" t="s">
        <v>75</v>
      </c>
      <c r="E27" s="171" t="s">
        <v>74</v>
      </c>
      <c r="F27" s="172">
        <v>1749</v>
      </c>
      <c r="G27" s="171" t="s">
        <v>95</v>
      </c>
      <c r="H27" s="12"/>
      <c r="I27" s="6"/>
    </row>
    <row r="28" spans="1:9" x14ac:dyDescent="0.25">
      <c r="A28" s="5"/>
      <c r="E28" s="171" t="s">
        <v>74</v>
      </c>
      <c r="F28" s="172">
        <v>12085</v>
      </c>
      <c r="G28" s="171" t="s">
        <v>6502</v>
      </c>
      <c r="H28" s="12"/>
      <c r="I28" s="6"/>
    </row>
    <row r="29" spans="1:9" x14ac:dyDescent="0.25">
      <c r="A29" s="5">
        <v>751506</v>
      </c>
      <c r="B29" s="5">
        <v>751506</v>
      </c>
      <c r="C29" s="6">
        <v>12</v>
      </c>
      <c r="E29" s="171" t="s">
        <v>74</v>
      </c>
      <c r="F29" s="172">
        <v>152</v>
      </c>
      <c r="G29" s="171" t="s">
        <v>6254</v>
      </c>
      <c r="H29" s="12"/>
      <c r="I29" s="6"/>
    </row>
    <row r="30" spans="1:9" x14ac:dyDescent="0.25">
      <c r="A30" s="5"/>
      <c r="E30" s="171" t="s">
        <v>74</v>
      </c>
      <c r="F30" s="172">
        <v>2981</v>
      </c>
      <c r="G30" s="171" t="s">
        <v>6892</v>
      </c>
      <c r="H30" s="12"/>
      <c r="I30" s="6"/>
    </row>
    <row r="31" spans="1:9" x14ac:dyDescent="0.25">
      <c r="A31" s="5"/>
      <c r="C31" s="6" t="s">
        <v>6919</v>
      </c>
      <c r="E31" s="171" t="s">
        <v>74</v>
      </c>
      <c r="F31" s="172">
        <v>4046</v>
      </c>
      <c r="G31" s="171" t="s">
        <v>6920</v>
      </c>
      <c r="H31" s="12"/>
      <c r="I31" s="6"/>
    </row>
    <row r="32" spans="1:9" x14ac:dyDescent="0.25">
      <c r="A32" s="5"/>
      <c r="E32" s="171" t="s">
        <v>74</v>
      </c>
      <c r="F32" s="172">
        <v>3948</v>
      </c>
      <c r="G32" s="171" t="s">
        <v>7143</v>
      </c>
      <c r="H32" s="12"/>
      <c r="I32" s="6"/>
    </row>
    <row r="33" spans="1:9" x14ac:dyDescent="0.25">
      <c r="A33" s="5"/>
      <c r="B33" s="6"/>
      <c r="E33" s="171" t="s">
        <v>7013</v>
      </c>
      <c r="F33" s="172">
        <v>3435</v>
      </c>
      <c r="G33" s="171" t="s">
        <v>98</v>
      </c>
      <c r="H33" s="20"/>
      <c r="I33" s="6"/>
    </row>
    <row r="34" spans="1:9" x14ac:dyDescent="0.25">
      <c r="A34" s="5" t="s">
        <v>96</v>
      </c>
      <c r="B34" s="5" t="s">
        <v>96</v>
      </c>
      <c r="E34" s="171" t="s">
        <v>97</v>
      </c>
      <c r="F34" s="172">
        <v>1314</v>
      </c>
      <c r="G34" s="171" t="s">
        <v>98</v>
      </c>
      <c r="H34" s="12"/>
      <c r="I34" s="6"/>
    </row>
    <row r="35" spans="1:9" x14ac:dyDescent="0.25">
      <c r="A35" s="5" t="s">
        <v>99</v>
      </c>
      <c r="B35" s="5" t="s">
        <v>99</v>
      </c>
      <c r="E35" s="171" t="s">
        <v>97</v>
      </c>
      <c r="F35" s="172">
        <v>2738</v>
      </c>
      <c r="G35" s="171" t="s">
        <v>100</v>
      </c>
      <c r="H35" s="12"/>
      <c r="I35" s="6"/>
    </row>
    <row r="36" spans="1:9" x14ac:dyDescent="0.25">
      <c r="A36" s="5" t="s">
        <v>101</v>
      </c>
      <c r="B36" s="5" t="s">
        <v>101</v>
      </c>
      <c r="E36" s="171" t="s">
        <v>97</v>
      </c>
      <c r="F36" s="172">
        <v>2886</v>
      </c>
      <c r="G36" s="171" t="s">
        <v>102</v>
      </c>
      <c r="H36" s="12"/>
      <c r="I36" s="6"/>
    </row>
    <row r="37" spans="1:9" x14ac:dyDescent="0.25">
      <c r="A37" s="5" t="s">
        <v>103</v>
      </c>
      <c r="B37" s="5" t="s">
        <v>103</v>
      </c>
      <c r="E37" s="171" t="s">
        <v>97</v>
      </c>
      <c r="F37" s="172">
        <v>3060</v>
      </c>
      <c r="G37" s="171" t="s">
        <v>104</v>
      </c>
      <c r="H37" s="12"/>
      <c r="I37" s="6"/>
    </row>
    <row r="38" spans="1:9" x14ac:dyDescent="0.25">
      <c r="A38" s="5" t="s">
        <v>105</v>
      </c>
      <c r="B38" s="5" t="s">
        <v>105</v>
      </c>
      <c r="E38" s="171" t="s">
        <v>97</v>
      </c>
      <c r="F38" s="172">
        <v>3222</v>
      </c>
      <c r="G38" s="171" t="s">
        <v>106</v>
      </c>
      <c r="H38" s="12"/>
      <c r="I38" s="6"/>
    </row>
    <row r="39" spans="1:9" x14ac:dyDescent="0.25">
      <c r="A39" s="5" t="s">
        <v>107</v>
      </c>
      <c r="B39" s="5" t="s">
        <v>107</v>
      </c>
      <c r="E39" s="171" t="s">
        <v>97</v>
      </c>
      <c r="F39" s="172">
        <v>3222</v>
      </c>
      <c r="G39" s="171" t="s">
        <v>108</v>
      </c>
      <c r="H39" s="12"/>
      <c r="I39" s="6"/>
    </row>
    <row r="40" spans="1:9" x14ac:dyDescent="0.25">
      <c r="A40" s="5" t="s">
        <v>109</v>
      </c>
      <c r="B40" s="5" t="s">
        <v>109</v>
      </c>
      <c r="E40" s="171" t="s">
        <v>97</v>
      </c>
      <c r="F40" s="172">
        <v>3222</v>
      </c>
      <c r="G40" s="171" t="s">
        <v>110</v>
      </c>
      <c r="H40" s="12"/>
      <c r="I40" s="6"/>
    </row>
    <row r="41" spans="1:9" x14ac:dyDescent="0.25">
      <c r="A41" s="5" t="s">
        <v>111</v>
      </c>
      <c r="B41" s="5" t="s">
        <v>111</v>
      </c>
      <c r="E41" s="171" t="s">
        <v>97</v>
      </c>
      <c r="F41" s="172">
        <v>3544</v>
      </c>
      <c r="G41" s="171" t="s">
        <v>112</v>
      </c>
      <c r="H41" s="12"/>
      <c r="I41" s="6"/>
    </row>
    <row r="42" spans="1:9" x14ac:dyDescent="0.25">
      <c r="E42" s="171" t="s">
        <v>97</v>
      </c>
      <c r="F42" s="172">
        <v>3464</v>
      </c>
      <c r="G42" s="171" t="s">
        <v>6395</v>
      </c>
    </row>
    <row r="43" spans="1:9" x14ac:dyDescent="0.25">
      <c r="E43" s="171" t="s">
        <v>7013</v>
      </c>
      <c r="F43" s="172">
        <v>3706</v>
      </c>
      <c r="G43" s="171" t="s">
        <v>6395</v>
      </c>
    </row>
    <row r="44" spans="1:9" x14ac:dyDescent="0.25">
      <c r="E44" s="171" t="s">
        <v>6961</v>
      </c>
      <c r="F44" s="172">
        <v>777</v>
      </c>
      <c r="G44" s="171" t="s">
        <v>6358</v>
      </c>
    </row>
  </sheetData>
  <sortState xmlns:xlrd2="http://schemas.microsoft.com/office/spreadsheetml/2017/richdata2" ref="A26:H135">
    <sortCondition ref="E26"/>
  </sortState>
  <phoneticPr fontId="11" type="noConversion"/>
  <pageMargins left="0.70866141732283472" right="0.70866141732283472" top="0.74803149606299213" bottom="0.74803149606299213" header="0.31496062992125984" footer="0.31496062992125984"/>
  <pageSetup paperSize="9" orientation="landscape" horizontalDpi="360" verticalDpi="36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O186"/>
  <sheetViews>
    <sheetView workbookViewId="0">
      <selection activeCell="B32" sqref="B32:D32"/>
    </sheetView>
  </sheetViews>
  <sheetFormatPr defaultRowHeight="15" x14ac:dyDescent="0.25"/>
  <cols>
    <col min="1" max="1" width="3.140625" style="12" customWidth="1"/>
    <col min="2" max="2" width="38.7109375" bestFit="1" customWidth="1"/>
    <col min="3" max="3" width="17.5703125" style="22" bestFit="1" customWidth="1"/>
    <col min="4" max="4" width="17.5703125" style="118" customWidth="1"/>
    <col min="5" max="5" width="3.85546875" style="18" customWidth="1"/>
    <col min="6" max="6" width="24.140625" bestFit="1" customWidth="1"/>
    <col min="7" max="7" width="35.5703125" style="1" bestFit="1" customWidth="1"/>
    <col min="9" max="9" width="9.5703125" bestFit="1" customWidth="1"/>
    <col min="10" max="10" width="6.42578125" hidden="1" customWidth="1"/>
    <col min="11" max="11" width="18.42578125" hidden="1" customWidth="1"/>
    <col min="15" max="15" width="0" hidden="1" customWidth="1"/>
  </cols>
  <sheetData>
    <row r="1" spans="1:15" x14ac:dyDescent="0.25">
      <c r="H1" s="2" t="s">
        <v>6205</v>
      </c>
      <c r="I1" s="2" t="s">
        <v>6103</v>
      </c>
      <c r="J1" t="s">
        <v>6497</v>
      </c>
    </row>
    <row r="2" spans="1:15" x14ac:dyDescent="0.25">
      <c r="A2" s="173"/>
      <c r="B2" s="131" t="s">
        <v>6952</v>
      </c>
      <c r="C2" s="167">
        <f>O2*1.093</f>
        <v>9529</v>
      </c>
      <c r="D2" s="168" t="s">
        <v>6436</v>
      </c>
      <c r="E2" s="173"/>
      <c r="H2" s="2"/>
      <c r="I2" s="2"/>
      <c r="K2" s="215">
        <f>+C2*J$3</f>
        <v>10339</v>
      </c>
      <c r="O2" s="167">
        <v>8718</v>
      </c>
    </row>
    <row r="3" spans="1:15" x14ac:dyDescent="0.25">
      <c r="A3" s="173"/>
      <c r="B3" s="131" t="s">
        <v>6434</v>
      </c>
      <c r="C3" s="167">
        <f t="shared" ref="C3:C11" si="0">O3*1.093</f>
        <v>11329</v>
      </c>
      <c r="D3" s="168" t="s">
        <v>6436</v>
      </c>
      <c r="E3" s="173"/>
      <c r="H3" s="2"/>
      <c r="I3" s="2"/>
      <c r="J3" s="216">
        <v>1.085</v>
      </c>
      <c r="K3" s="215">
        <f t="shared" ref="K3:K11" si="1">+C3*J$3</f>
        <v>12292</v>
      </c>
      <c r="O3" s="167">
        <v>10365</v>
      </c>
    </row>
    <row r="4" spans="1:15" x14ac:dyDescent="0.25">
      <c r="A4" s="173"/>
      <c r="B4" s="131" t="s">
        <v>6435</v>
      </c>
      <c r="C4" s="167">
        <f t="shared" si="0"/>
        <v>14728</v>
      </c>
      <c r="D4" s="168" t="s">
        <v>6436</v>
      </c>
      <c r="E4" s="173"/>
      <c r="H4" s="2"/>
      <c r="I4" s="2"/>
      <c r="J4" s="119"/>
      <c r="K4" s="215">
        <f t="shared" si="1"/>
        <v>15980</v>
      </c>
      <c r="O4" s="167">
        <v>13475</v>
      </c>
    </row>
    <row r="5" spans="1:15" x14ac:dyDescent="0.25">
      <c r="A5" s="173"/>
      <c r="B5" s="131" t="s">
        <v>7600</v>
      </c>
      <c r="C5" s="167">
        <f t="shared" si="0"/>
        <v>29456</v>
      </c>
      <c r="D5" s="168" t="s">
        <v>6436</v>
      </c>
      <c r="E5" s="173"/>
      <c r="H5" s="2"/>
      <c r="I5" s="2"/>
      <c r="J5" s="119"/>
      <c r="K5" s="215"/>
      <c r="O5" s="167">
        <f>O4*2</f>
        <v>26950</v>
      </c>
    </row>
    <row r="6" spans="1:15" x14ac:dyDescent="0.25">
      <c r="A6" s="173"/>
      <c r="B6" s="131" t="s">
        <v>7174</v>
      </c>
      <c r="C6" s="167">
        <f t="shared" si="0"/>
        <v>4632</v>
      </c>
      <c r="D6" s="168" t="s">
        <v>6437</v>
      </c>
      <c r="E6" s="173"/>
      <c r="H6" s="2"/>
      <c r="I6" s="2"/>
      <c r="J6" s="119"/>
      <c r="K6" s="215">
        <f t="shared" si="1"/>
        <v>5026</v>
      </c>
      <c r="O6" s="167">
        <v>4238</v>
      </c>
    </row>
    <row r="7" spans="1:15" x14ac:dyDescent="0.25">
      <c r="A7" s="173"/>
      <c r="B7" s="131" t="s">
        <v>6953</v>
      </c>
      <c r="C7" s="167">
        <f t="shared" si="0"/>
        <v>4633</v>
      </c>
      <c r="D7" s="168" t="s">
        <v>6437</v>
      </c>
      <c r="E7" s="173"/>
      <c r="H7" s="2"/>
      <c r="I7" s="2"/>
      <c r="J7" s="119"/>
      <c r="K7" s="215">
        <f t="shared" si="1"/>
        <v>5027</v>
      </c>
      <c r="O7" s="167">
        <v>4239</v>
      </c>
    </row>
    <row r="8" spans="1:15" x14ac:dyDescent="0.25">
      <c r="A8" s="173"/>
      <c r="B8" s="131" t="s">
        <v>6954</v>
      </c>
      <c r="C8" s="167">
        <f t="shared" si="0"/>
        <v>9112</v>
      </c>
      <c r="D8" s="168" t="s">
        <v>6473</v>
      </c>
      <c r="E8" s="173"/>
      <c r="H8" s="2"/>
      <c r="I8" s="2"/>
      <c r="J8" s="119"/>
      <c r="K8" s="215">
        <f t="shared" si="1"/>
        <v>9887</v>
      </c>
      <c r="O8" s="167">
        <v>8337</v>
      </c>
    </row>
    <row r="9" spans="1:15" x14ac:dyDescent="0.25">
      <c r="A9" s="173"/>
      <c r="B9" s="131" t="s">
        <v>7103</v>
      </c>
      <c r="C9" s="167">
        <f t="shared" si="0"/>
        <v>4632</v>
      </c>
      <c r="D9" s="168" t="s">
        <v>6122</v>
      </c>
      <c r="E9" s="173"/>
      <c r="H9" s="2"/>
      <c r="I9" s="2"/>
      <c r="J9" s="119"/>
      <c r="K9" s="215"/>
      <c r="O9" s="167">
        <v>4238</v>
      </c>
    </row>
    <row r="10" spans="1:15" x14ac:dyDescent="0.25">
      <c r="A10" s="173"/>
      <c r="B10" s="131" t="s">
        <v>7064</v>
      </c>
      <c r="C10" s="167">
        <f t="shared" si="0"/>
        <v>7329</v>
      </c>
      <c r="D10" s="168" t="s">
        <v>7065</v>
      </c>
      <c r="E10" s="173"/>
      <c r="H10" s="2"/>
      <c r="I10" s="2"/>
      <c r="J10" s="119"/>
      <c r="K10" s="215">
        <f t="shared" si="1"/>
        <v>7952</v>
      </c>
      <c r="O10" s="167">
        <v>6705</v>
      </c>
    </row>
    <row r="11" spans="1:15" ht="15.75" thickBot="1" x14ac:dyDescent="0.3">
      <c r="A11" s="173"/>
      <c r="B11" s="131" t="s">
        <v>6121</v>
      </c>
      <c r="C11" s="167">
        <f t="shared" si="0"/>
        <v>9192</v>
      </c>
      <c r="D11" s="168" t="s">
        <v>6122</v>
      </c>
      <c r="E11" s="173"/>
      <c r="H11" s="2"/>
      <c r="I11" s="2"/>
      <c r="J11" s="119"/>
      <c r="K11" s="215">
        <f t="shared" si="1"/>
        <v>9973</v>
      </c>
      <c r="O11" s="167">
        <v>8410</v>
      </c>
    </row>
    <row r="12" spans="1:15" ht="15.75" thickBot="1" x14ac:dyDescent="0.3">
      <c r="A12" s="17"/>
      <c r="B12" s="131" t="s">
        <v>144</v>
      </c>
      <c r="C12" s="167">
        <v>2618</v>
      </c>
      <c r="D12" s="168" t="s">
        <v>6068</v>
      </c>
      <c r="E12" s="19"/>
      <c r="J12" s="119"/>
      <c r="K12" s="119"/>
    </row>
    <row r="13" spans="1:15" x14ac:dyDescent="0.25">
      <c r="B13" s="131" t="s">
        <v>6203</v>
      </c>
      <c r="C13" s="167">
        <v>26712</v>
      </c>
      <c r="D13" s="168" t="s">
        <v>6068</v>
      </c>
      <c r="J13" s="119"/>
      <c r="K13" s="119"/>
    </row>
    <row r="14" spans="1:15" x14ac:dyDescent="0.25">
      <c r="B14" s="131" t="s">
        <v>6204</v>
      </c>
      <c r="C14" s="167">
        <v>9575</v>
      </c>
      <c r="D14" s="168" t="s">
        <v>6068</v>
      </c>
      <c r="J14" s="119"/>
      <c r="K14" s="119"/>
    </row>
    <row r="15" spans="1:15" x14ac:dyDescent="0.25">
      <c r="B15" s="131" t="s">
        <v>6071</v>
      </c>
      <c r="C15" s="167">
        <v>1960</v>
      </c>
      <c r="D15" s="168" t="s">
        <v>6068</v>
      </c>
      <c r="F15" t="s">
        <v>6082</v>
      </c>
      <c r="J15" s="119"/>
      <c r="K15" s="119"/>
    </row>
    <row r="16" spans="1:15" x14ac:dyDescent="0.25">
      <c r="B16" s="131" t="s">
        <v>6107</v>
      </c>
      <c r="C16" s="167">
        <v>1000</v>
      </c>
      <c r="D16" s="168" t="s">
        <v>6083</v>
      </c>
      <c r="F16" t="s">
        <v>6115</v>
      </c>
      <c r="J16" s="119"/>
      <c r="K16" s="119"/>
    </row>
    <row r="17" spans="1:11" x14ac:dyDescent="0.25">
      <c r="B17" s="131" t="s">
        <v>6107</v>
      </c>
      <c r="C17" s="167">
        <v>3000</v>
      </c>
      <c r="D17" s="168" t="s">
        <v>6083</v>
      </c>
      <c r="E17" s="12"/>
      <c r="F17" t="s">
        <v>151</v>
      </c>
      <c r="J17" s="119"/>
      <c r="K17" s="119"/>
    </row>
    <row r="18" spans="1:11" x14ac:dyDescent="0.25">
      <c r="B18" s="131" t="s">
        <v>6401</v>
      </c>
      <c r="C18" s="167">
        <v>4024</v>
      </c>
      <c r="D18" s="168" t="s">
        <v>6365</v>
      </c>
      <c r="E18" s="126"/>
      <c r="J18" s="119"/>
      <c r="K18" s="119"/>
    </row>
    <row r="19" spans="1:11" x14ac:dyDescent="0.25">
      <c r="B19" t="s">
        <v>6380</v>
      </c>
      <c r="C19" s="22">
        <v>1448</v>
      </c>
      <c r="D19" s="118" t="s">
        <v>6076</v>
      </c>
      <c r="E19" s="12"/>
      <c r="H19">
        <v>402</v>
      </c>
      <c r="J19" s="119"/>
      <c r="K19" s="119"/>
    </row>
    <row r="20" spans="1:11" x14ac:dyDescent="0.25">
      <c r="B20" s="131" t="s">
        <v>6155</v>
      </c>
      <c r="C20" s="167">
        <v>2143</v>
      </c>
      <c r="D20" s="168" t="s">
        <v>6068</v>
      </c>
      <c r="E20" s="12"/>
      <c r="F20" t="s">
        <v>6904</v>
      </c>
      <c r="J20" s="119"/>
      <c r="K20" s="119"/>
    </row>
    <row r="21" spans="1:11" x14ac:dyDescent="0.25">
      <c r="B21" s="131" t="s">
        <v>6902</v>
      </c>
      <c r="C21" s="167">
        <v>3315</v>
      </c>
      <c r="D21" s="168" t="s">
        <v>6903</v>
      </c>
      <c r="E21" s="12"/>
      <c r="F21" t="s">
        <v>6079</v>
      </c>
      <c r="J21" s="119"/>
      <c r="K21" s="119"/>
    </row>
    <row r="22" spans="1:11" x14ac:dyDescent="0.25">
      <c r="B22" s="131" t="s">
        <v>6126</v>
      </c>
      <c r="C22" s="167">
        <v>3222</v>
      </c>
      <c r="D22" s="168" t="s">
        <v>6127</v>
      </c>
      <c r="E22" s="12"/>
      <c r="J22" s="119"/>
      <c r="K22" s="119"/>
    </row>
    <row r="23" spans="1:11" x14ac:dyDescent="0.25">
      <c r="B23" s="131" t="s">
        <v>140</v>
      </c>
      <c r="C23" s="167">
        <v>1112</v>
      </c>
      <c r="D23" s="168" t="s">
        <v>6068</v>
      </c>
      <c r="E23" s="12"/>
      <c r="J23" s="119"/>
      <c r="K23" s="119"/>
    </row>
    <row r="24" spans="1:11" x14ac:dyDescent="0.25">
      <c r="B24" s="131" t="s">
        <v>139</v>
      </c>
      <c r="C24" s="167">
        <v>1113</v>
      </c>
      <c r="D24" s="168" t="s">
        <v>6068</v>
      </c>
      <c r="E24" s="12"/>
      <c r="J24" s="119"/>
      <c r="K24" s="119"/>
    </row>
    <row r="25" spans="1:11" x14ac:dyDescent="0.25">
      <c r="B25" s="131" t="s">
        <v>6964</v>
      </c>
      <c r="C25" s="167">
        <v>1931</v>
      </c>
      <c r="D25" s="168" t="s">
        <v>6379</v>
      </c>
      <c r="E25" s="12"/>
      <c r="F25" t="s">
        <v>6171</v>
      </c>
      <c r="J25" s="119"/>
      <c r="K25" s="119"/>
    </row>
    <row r="26" spans="1:11" x14ac:dyDescent="0.25">
      <c r="B26" s="131" t="s">
        <v>142</v>
      </c>
      <c r="C26" s="167">
        <v>1704</v>
      </c>
      <c r="D26" s="168" t="s">
        <v>6068</v>
      </c>
      <c r="E26" s="12"/>
      <c r="F26" t="s">
        <v>6171</v>
      </c>
      <c r="J26" s="119"/>
      <c r="K26" s="119"/>
    </row>
    <row r="27" spans="1:11" x14ac:dyDescent="0.25">
      <c r="B27" s="131" t="s">
        <v>6091</v>
      </c>
      <c r="C27" s="167">
        <v>1195</v>
      </c>
      <c r="D27" s="168" t="s">
        <v>6068</v>
      </c>
      <c r="E27" s="12"/>
      <c r="J27" s="119"/>
      <c r="K27" s="119"/>
    </row>
    <row r="28" spans="1:11" x14ac:dyDescent="0.25">
      <c r="B28" s="131" t="s">
        <v>7057</v>
      </c>
      <c r="C28" s="167">
        <v>9134</v>
      </c>
      <c r="D28" s="168" t="s">
        <v>7058</v>
      </c>
      <c r="E28" s="12"/>
      <c r="J28" s="119"/>
      <c r="K28" s="119"/>
    </row>
    <row r="29" spans="1:11" x14ac:dyDescent="0.25">
      <c r="B29" s="131" t="s">
        <v>124</v>
      </c>
      <c r="C29" s="167">
        <v>1148</v>
      </c>
      <c r="D29" s="168" t="s">
        <v>6058</v>
      </c>
      <c r="E29" s="12"/>
      <c r="F29" t="s">
        <v>6171</v>
      </c>
      <c r="J29" s="119"/>
      <c r="K29" s="119"/>
    </row>
    <row r="30" spans="1:11" x14ac:dyDescent="0.25">
      <c r="A30" s="12" t="s">
        <v>7072</v>
      </c>
      <c r="B30" s="131" t="s">
        <v>126</v>
      </c>
      <c r="C30" s="167">
        <v>982</v>
      </c>
      <c r="D30" s="168" t="s">
        <v>6058</v>
      </c>
      <c r="E30" s="12"/>
      <c r="F30" t="s">
        <v>6171</v>
      </c>
      <c r="J30" s="119"/>
      <c r="K30" s="119"/>
    </row>
    <row r="31" spans="1:11" x14ac:dyDescent="0.25">
      <c r="B31" s="131" t="s">
        <v>6092</v>
      </c>
      <c r="C31" s="167">
        <v>4256</v>
      </c>
      <c r="D31" s="168" t="s">
        <v>6068</v>
      </c>
      <c r="E31" s="12"/>
      <c r="F31" t="s">
        <v>145</v>
      </c>
      <c r="J31" s="119"/>
      <c r="K31" s="119"/>
    </row>
    <row r="32" spans="1:11" x14ac:dyDescent="0.25">
      <c r="B32" s="131" t="s">
        <v>7074</v>
      </c>
      <c r="C32" s="167">
        <v>1437</v>
      </c>
      <c r="D32" s="168" t="s">
        <v>6068</v>
      </c>
      <c r="E32" s="12"/>
      <c r="J32" s="119"/>
      <c r="K32" s="119"/>
    </row>
    <row r="33" spans="2:11" x14ac:dyDescent="0.25">
      <c r="B33" s="131" t="s">
        <v>6195</v>
      </c>
      <c r="C33" s="167">
        <v>51444</v>
      </c>
      <c r="D33" s="168" t="s">
        <v>6068</v>
      </c>
      <c r="E33" s="12"/>
      <c r="F33" t="s">
        <v>6150</v>
      </c>
      <c r="J33" s="119"/>
      <c r="K33" s="119"/>
    </row>
    <row r="34" spans="2:11" x14ac:dyDescent="0.25">
      <c r="B34" s="131" t="s">
        <v>149</v>
      </c>
      <c r="C34" s="167">
        <v>6452</v>
      </c>
      <c r="D34" s="168" t="s">
        <v>6068</v>
      </c>
      <c r="E34" s="12"/>
      <c r="F34" t="s">
        <v>6150</v>
      </c>
      <c r="J34" s="119"/>
      <c r="K34" s="119"/>
    </row>
    <row r="35" spans="2:11" x14ac:dyDescent="0.25">
      <c r="B35" s="131" t="s">
        <v>6149</v>
      </c>
      <c r="C35" s="167">
        <v>1301</v>
      </c>
      <c r="D35" s="168" t="s">
        <v>6068</v>
      </c>
      <c r="E35" s="12"/>
      <c r="F35" t="s">
        <v>6171</v>
      </c>
      <c r="J35" s="119"/>
      <c r="K35" s="119"/>
    </row>
    <row r="36" spans="2:11" x14ac:dyDescent="0.25">
      <c r="B36" s="131" t="s">
        <v>147</v>
      </c>
      <c r="C36" s="167">
        <v>5242</v>
      </c>
      <c r="D36" s="168" t="s">
        <v>6068</v>
      </c>
      <c r="E36" s="12"/>
      <c r="F36" t="s">
        <v>6171</v>
      </c>
      <c r="J36" s="119"/>
      <c r="K36" s="119"/>
    </row>
    <row r="37" spans="2:11" x14ac:dyDescent="0.25">
      <c r="B37" s="131" t="s">
        <v>150</v>
      </c>
      <c r="C37" s="167">
        <v>5100</v>
      </c>
      <c r="D37" s="168" t="s">
        <v>6068</v>
      </c>
      <c r="E37" s="12"/>
      <c r="F37" t="s">
        <v>6171</v>
      </c>
      <c r="J37" s="119"/>
      <c r="K37" s="119"/>
    </row>
    <row r="38" spans="2:11" x14ac:dyDescent="0.25">
      <c r="B38" s="131" t="s">
        <v>6424</v>
      </c>
      <c r="C38" s="167">
        <v>3131</v>
      </c>
      <c r="D38" s="168" t="s">
        <v>6068</v>
      </c>
      <c r="E38" s="12"/>
      <c r="F38" t="s">
        <v>6171</v>
      </c>
      <c r="J38" s="119"/>
      <c r="K38" s="119"/>
    </row>
    <row r="39" spans="2:11" x14ac:dyDescent="0.25">
      <c r="B39" s="131" t="s">
        <v>148</v>
      </c>
      <c r="C39" s="167">
        <v>2410</v>
      </c>
      <c r="D39" s="168" t="s">
        <v>6068</v>
      </c>
      <c r="E39" s="12"/>
      <c r="F39" t="s">
        <v>151</v>
      </c>
      <c r="J39" s="119"/>
      <c r="K39" s="119"/>
    </row>
    <row r="40" spans="2:11" x14ac:dyDescent="0.25">
      <c r="B40" s="131" t="s">
        <v>6062</v>
      </c>
      <c r="C40" s="167">
        <v>6575</v>
      </c>
      <c r="D40" s="168" t="s">
        <v>6077</v>
      </c>
      <c r="E40" s="12"/>
      <c r="F40" t="s">
        <v>6171</v>
      </c>
      <c r="J40" s="119"/>
      <c r="K40" s="119"/>
    </row>
    <row r="41" spans="2:11" x14ac:dyDescent="0.25">
      <c r="B41" s="131" t="s">
        <v>6061</v>
      </c>
      <c r="C41" s="167">
        <v>5932</v>
      </c>
      <c r="D41" s="168" t="s">
        <v>6077</v>
      </c>
      <c r="E41" s="12"/>
      <c r="J41" s="119"/>
      <c r="K41" s="119"/>
    </row>
    <row r="42" spans="2:11" x14ac:dyDescent="0.25">
      <c r="B42" s="131" t="s">
        <v>6282</v>
      </c>
      <c r="C42" s="167">
        <v>6575</v>
      </c>
      <c r="D42" s="168" t="s">
        <v>6077</v>
      </c>
      <c r="E42" s="12"/>
      <c r="F42" t="s">
        <v>151</v>
      </c>
      <c r="J42" s="119"/>
      <c r="K42" s="119"/>
    </row>
    <row r="43" spans="2:11" x14ac:dyDescent="0.25">
      <c r="B43" s="131" t="s">
        <v>6055</v>
      </c>
      <c r="C43" s="167">
        <v>18202</v>
      </c>
      <c r="D43" s="168" t="s">
        <v>6068</v>
      </c>
      <c r="E43" s="12"/>
      <c r="F43" t="s">
        <v>6050</v>
      </c>
      <c r="J43" s="119"/>
      <c r="K43" s="119"/>
    </row>
    <row r="44" spans="2:11" x14ac:dyDescent="0.25">
      <c r="B44" s="131" t="s">
        <v>6054</v>
      </c>
      <c r="C44" s="167">
        <v>4790</v>
      </c>
      <c r="D44" s="168" t="s">
        <v>6068</v>
      </c>
      <c r="E44" s="12"/>
      <c r="F44" t="s">
        <v>6050</v>
      </c>
      <c r="J44" s="119"/>
      <c r="K44" s="119"/>
    </row>
    <row r="45" spans="2:11" x14ac:dyDescent="0.25">
      <c r="B45" s="131" t="s">
        <v>135</v>
      </c>
      <c r="C45" s="167" t="s">
        <v>7073</v>
      </c>
      <c r="D45" s="168" t="s">
        <v>6068</v>
      </c>
      <c r="E45" s="20"/>
      <c r="F45" t="s">
        <v>6050</v>
      </c>
      <c r="G45" s="1" t="s">
        <v>6075</v>
      </c>
      <c r="J45" s="119"/>
      <c r="K45" s="119"/>
    </row>
    <row r="46" spans="2:11" x14ac:dyDescent="0.25">
      <c r="B46" s="131" t="s">
        <v>6088</v>
      </c>
      <c r="C46" s="167">
        <v>1500</v>
      </c>
      <c r="D46" s="168" t="s">
        <v>6076</v>
      </c>
      <c r="E46" s="20"/>
      <c r="F46" t="s">
        <v>6050</v>
      </c>
      <c r="J46" s="119"/>
      <c r="K46" s="119"/>
    </row>
    <row r="47" spans="2:11" x14ac:dyDescent="0.25">
      <c r="B47" s="131" t="s">
        <v>6089</v>
      </c>
      <c r="C47" s="167">
        <v>1500</v>
      </c>
      <c r="D47" s="168" t="s">
        <v>6090</v>
      </c>
      <c r="E47" s="20"/>
      <c r="F47" t="s">
        <v>6069</v>
      </c>
      <c r="J47" s="119"/>
      <c r="K47" s="119"/>
    </row>
    <row r="48" spans="2:11" x14ac:dyDescent="0.25">
      <c r="B48" s="131" t="s">
        <v>6943</v>
      </c>
      <c r="C48" s="167">
        <v>1256</v>
      </c>
      <c r="D48" s="168" t="s">
        <v>6160</v>
      </c>
      <c r="E48" s="20"/>
      <c r="J48" s="119"/>
      <c r="K48" s="119"/>
    </row>
    <row r="49" spans="2:11" x14ac:dyDescent="0.25">
      <c r="B49" s="131" t="s">
        <v>6084</v>
      </c>
      <c r="C49" s="167">
        <v>35798</v>
      </c>
      <c r="D49" s="168" t="s">
        <v>6068</v>
      </c>
      <c r="E49" s="20"/>
      <c r="J49" s="119"/>
      <c r="K49" s="119"/>
    </row>
    <row r="50" spans="2:11" x14ac:dyDescent="0.25">
      <c r="B50" s="131" t="s">
        <v>136</v>
      </c>
      <c r="C50" s="167">
        <v>1931</v>
      </c>
      <c r="D50" s="168" t="s">
        <v>6068</v>
      </c>
      <c r="E50" s="20"/>
      <c r="F50" t="s">
        <v>6085</v>
      </c>
      <c r="G50" s="1">
        <f>53034/2</f>
        <v>26517</v>
      </c>
      <c r="J50" s="119"/>
      <c r="K50" s="119"/>
    </row>
    <row r="51" spans="2:11" x14ac:dyDescent="0.25">
      <c r="B51" s="131" t="s">
        <v>6063</v>
      </c>
      <c r="C51" s="167">
        <v>3088</v>
      </c>
      <c r="D51" s="168" t="s">
        <v>6078</v>
      </c>
      <c r="E51" s="20"/>
      <c r="F51" t="s">
        <v>6069</v>
      </c>
      <c r="J51" s="119"/>
      <c r="K51" s="119"/>
    </row>
    <row r="52" spans="2:11" x14ac:dyDescent="0.25">
      <c r="B52" s="131" t="s">
        <v>6064</v>
      </c>
      <c r="C52" s="167">
        <v>3088</v>
      </c>
      <c r="D52" s="168" t="s">
        <v>6078</v>
      </c>
      <c r="E52" s="20"/>
      <c r="F52" t="s">
        <v>6050</v>
      </c>
      <c r="J52" s="119"/>
      <c r="K52" s="119"/>
    </row>
    <row r="53" spans="2:11" x14ac:dyDescent="0.25">
      <c r="B53" s="131" t="s">
        <v>6065</v>
      </c>
      <c r="C53" s="167">
        <v>3088</v>
      </c>
      <c r="D53" s="168" t="s">
        <v>6078</v>
      </c>
      <c r="E53" s="20"/>
      <c r="J53" s="119"/>
      <c r="K53" s="119"/>
    </row>
    <row r="54" spans="2:11" x14ac:dyDescent="0.25">
      <c r="B54" s="131" t="s">
        <v>6086</v>
      </c>
      <c r="C54" s="167">
        <v>1603</v>
      </c>
      <c r="D54" s="168" t="s">
        <v>6077</v>
      </c>
      <c r="E54" s="20"/>
      <c r="F54" t="s">
        <v>6050</v>
      </c>
      <c r="J54" s="119"/>
      <c r="K54" s="119"/>
    </row>
    <row r="55" spans="2:11" x14ac:dyDescent="0.25">
      <c r="B55" s="131" t="s">
        <v>6220</v>
      </c>
      <c r="C55" s="167">
        <v>601</v>
      </c>
      <c r="D55" s="168" t="s">
        <v>6221</v>
      </c>
      <c r="E55" s="20"/>
      <c r="G55" s="1" t="s">
        <v>6293</v>
      </c>
      <c r="J55" s="119"/>
      <c r="K55" s="119"/>
    </row>
    <row r="56" spans="2:11" x14ac:dyDescent="0.25">
      <c r="B56" s="131" t="s">
        <v>6249</v>
      </c>
      <c r="C56" s="167">
        <v>8608</v>
      </c>
      <c r="D56" s="168" t="s">
        <v>6068</v>
      </c>
      <c r="E56" s="20"/>
      <c r="H56">
        <v>752</v>
      </c>
      <c r="J56" s="119"/>
      <c r="K56" s="119"/>
    </row>
    <row r="57" spans="2:11" x14ac:dyDescent="0.25">
      <c r="B57" s="131" t="s">
        <v>6166</v>
      </c>
      <c r="C57" s="167">
        <v>1368</v>
      </c>
      <c r="D57" s="168" t="s">
        <v>6077</v>
      </c>
      <c r="E57" s="20"/>
      <c r="F57" t="s">
        <v>6050</v>
      </c>
      <c r="J57" s="119"/>
      <c r="K57" s="119"/>
    </row>
    <row r="58" spans="2:11" x14ac:dyDescent="0.25">
      <c r="B58" s="131" t="s">
        <v>6087</v>
      </c>
      <c r="C58" s="167">
        <v>3222</v>
      </c>
      <c r="D58" s="168" t="s">
        <v>6077</v>
      </c>
      <c r="E58" s="20"/>
      <c r="G58" s="1" t="s">
        <v>6099</v>
      </c>
      <c r="J58" s="119"/>
      <c r="K58" s="119"/>
    </row>
    <row r="59" spans="2:11" x14ac:dyDescent="0.25">
      <c r="B59" s="131" t="s">
        <v>6098</v>
      </c>
      <c r="C59" s="167">
        <v>2411</v>
      </c>
      <c r="D59" s="168" t="s">
        <v>6076</v>
      </c>
      <c r="E59" s="20"/>
      <c r="G59" s="218"/>
      <c r="J59" s="119"/>
      <c r="K59" s="119"/>
    </row>
    <row r="60" spans="2:11" x14ac:dyDescent="0.25">
      <c r="B60" s="131" t="s">
        <v>6248</v>
      </c>
      <c r="C60" s="167">
        <v>199</v>
      </c>
      <c r="D60" s="168" t="s">
        <v>6068</v>
      </c>
      <c r="E60" s="20"/>
      <c r="J60" s="119"/>
      <c r="K60" s="119"/>
    </row>
    <row r="61" spans="2:11" x14ac:dyDescent="0.25">
      <c r="B61" s="131" t="s">
        <v>130</v>
      </c>
      <c r="C61" s="167">
        <v>16568</v>
      </c>
      <c r="D61" s="168" t="s">
        <v>6068</v>
      </c>
      <c r="E61" s="20"/>
      <c r="F61" t="s">
        <v>6069</v>
      </c>
      <c r="J61" s="119"/>
      <c r="K61" s="119"/>
    </row>
    <row r="62" spans="2:11" x14ac:dyDescent="0.25">
      <c r="B62" s="131" t="s">
        <v>6129</v>
      </c>
      <c r="C62" s="167">
        <v>15813</v>
      </c>
      <c r="D62" s="168" t="s">
        <v>6068</v>
      </c>
      <c r="E62" s="20"/>
      <c r="F62" t="s">
        <v>6069</v>
      </c>
      <c r="G62" s="1" t="s">
        <v>6073</v>
      </c>
      <c r="J62" s="119"/>
      <c r="K62" s="119"/>
    </row>
    <row r="63" spans="2:11" x14ac:dyDescent="0.25">
      <c r="B63" s="131" t="s">
        <v>6053</v>
      </c>
      <c r="C63" s="167">
        <v>15570</v>
      </c>
      <c r="D63" s="168" t="s">
        <v>6068</v>
      </c>
      <c r="E63" s="20"/>
      <c r="F63" t="s">
        <v>6050</v>
      </c>
      <c r="J63" s="119"/>
      <c r="K63" s="119"/>
    </row>
    <row r="64" spans="2:11" x14ac:dyDescent="0.25">
      <c r="B64" s="131" t="s">
        <v>6051</v>
      </c>
      <c r="C64" s="167">
        <v>21604</v>
      </c>
      <c r="D64" s="168" t="s">
        <v>6068</v>
      </c>
      <c r="E64" s="20"/>
      <c r="F64" t="s">
        <v>6050</v>
      </c>
      <c r="J64" s="119"/>
      <c r="K64" s="119"/>
    </row>
    <row r="65" spans="2:11" x14ac:dyDescent="0.25">
      <c r="B65" s="131" t="s">
        <v>6060</v>
      </c>
      <c r="C65" s="167">
        <v>7253</v>
      </c>
      <c r="D65" s="168" t="s">
        <v>6076</v>
      </c>
      <c r="E65" s="20"/>
      <c r="F65" t="s">
        <v>6050</v>
      </c>
      <c r="J65" s="119"/>
      <c r="K65" s="119"/>
    </row>
    <row r="66" spans="2:11" x14ac:dyDescent="0.25">
      <c r="B66" s="131" t="s">
        <v>132</v>
      </c>
      <c r="C66" s="167">
        <v>46375</v>
      </c>
      <c r="D66" s="168" t="s">
        <v>6068</v>
      </c>
      <c r="E66" s="20"/>
      <c r="F66" t="s">
        <v>6504</v>
      </c>
      <c r="J66" s="119"/>
      <c r="K66" s="119"/>
    </row>
    <row r="67" spans="2:11" x14ac:dyDescent="0.25">
      <c r="B67" s="131" t="s">
        <v>6182</v>
      </c>
      <c r="C67" s="167">
        <v>853</v>
      </c>
      <c r="D67" s="168" t="s">
        <v>6058</v>
      </c>
      <c r="E67" s="20"/>
      <c r="F67" t="s">
        <v>6183</v>
      </c>
      <c r="H67">
        <f>C67*200</f>
        <v>170600</v>
      </c>
      <c r="J67" s="119"/>
      <c r="K67" s="119"/>
    </row>
    <row r="68" spans="2:11" x14ac:dyDescent="0.25">
      <c r="B68" s="131" t="s">
        <v>6184</v>
      </c>
      <c r="C68" s="167">
        <v>135000</v>
      </c>
      <c r="D68" s="168" t="s">
        <v>6058</v>
      </c>
      <c r="E68" s="20"/>
      <c r="F68" t="s">
        <v>6070</v>
      </c>
      <c r="J68" s="119"/>
      <c r="K68" s="119"/>
    </row>
    <row r="69" spans="2:11" x14ac:dyDescent="0.25">
      <c r="B69" s="131" t="s">
        <v>131</v>
      </c>
      <c r="C69" s="167">
        <v>3648</v>
      </c>
      <c r="D69" s="168" t="s">
        <v>6068</v>
      </c>
      <c r="E69" s="20"/>
      <c r="F69" t="s">
        <v>6185</v>
      </c>
      <c r="H69">
        <f>167401/1.24</f>
        <v>135000.806451613</v>
      </c>
      <c r="J69" s="119"/>
      <c r="K69" s="119"/>
    </row>
    <row r="70" spans="2:11" x14ac:dyDescent="0.25">
      <c r="B70" s="131" t="s">
        <v>134</v>
      </c>
      <c r="C70" s="167">
        <v>24765</v>
      </c>
      <c r="D70" s="168" t="s">
        <v>6068</v>
      </c>
      <c r="E70" s="20"/>
      <c r="F70" t="s">
        <v>6070</v>
      </c>
      <c r="J70" s="119"/>
      <c r="K70" s="119"/>
    </row>
    <row r="71" spans="2:11" x14ac:dyDescent="0.25">
      <c r="B71" s="131" t="s">
        <v>6066</v>
      </c>
      <c r="C71" s="167">
        <v>7495</v>
      </c>
      <c r="D71" s="168" t="s">
        <v>6067</v>
      </c>
      <c r="E71" s="20"/>
      <c r="F71" t="s">
        <v>6070</v>
      </c>
      <c r="J71" s="119"/>
      <c r="K71" s="119"/>
    </row>
    <row r="72" spans="2:11" x14ac:dyDescent="0.25">
      <c r="B72" s="131" t="s">
        <v>123</v>
      </c>
      <c r="C72" s="167">
        <v>245</v>
      </c>
      <c r="D72" s="168" t="s">
        <v>6058</v>
      </c>
      <c r="E72" s="20"/>
      <c r="F72" t="s">
        <v>145</v>
      </c>
      <c r="H72">
        <v>105</v>
      </c>
      <c r="I72" t="s">
        <v>6439</v>
      </c>
      <c r="J72" s="119"/>
      <c r="K72" s="119"/>
    </row>
    <row r="73" spans="2:11" x14ac:dyDescent="0.25">
      <c r="B73" s="131" t="s">
        <v>6503</v>
      </c>
      <c r="C73" s="167">
        <v>1515</v>
      </c>
      <c r="D73" s="168" t="s">
        <v>6160</v>
      </c>
      <c r="E73" s="20"/>
      <c r="F73" t="s">
        <v>145</v>
      </c>
      <c r="J73" s="119"/>
      <c r="K73" s="119"/>
    </row>
    <row r="74" spans="2:11" x14ac:dyDescent="0.25">
      <c r="B74" s="131" t="s">
        <v>6167</v>
      </c>
      <c r="C74" s="167">
        <v>11330</v>
      </c>
      <c r="D74" s="168" t="s">
        <v>6067</v>
      </c>
      <c r="E74" s="20"/>
      <c r="F74" t="s">
        <v>6074</v>
      </c>
      <c r="J74" s="119"/>
      <c r="K74" s="119"/>
    </row>
    <row r="75" spans="2:11" x14ac:dyDescent="0.25">
      <c r="B75" s="131" t="s">
        <v>141</v>
      </c>
      <c r="C75" s="167">
        <v>1520</v>
      </c>
      <c r="D75" s="168" t="s">
        <v>6067</v>
      </c>
      <c r="E75" s="20"/>
      <c r="F75" t="s">
        <v>6070</v>
      </c>
      <c r="J75" s="119"/>
      <c r="K75" s="119"/>
    </row>
    <row r="76" spans="2:11" x14ac:dyDescent="0.25">
      <c r="B76" s="131" t="s">
        <v>143</v>
      </c>
      <c r="C76" s="167">
        <v>4414</v>
      </c>
      <c r="D76" s="168" t="s">
        <v>6067</v>
      </c>
      <c r="E76" s="20"/>
      <c r="F76" t="s">
        <v>6070</v>
      </c>
      <c r="J76" s="119"/>
      <c r="K76" s="119"/>
    </row>
    <row r="77" spans="2:11" x14ac:dyDescent="0.25">
      <c r="B77" s="131" t="s">
        <v>6921</v>
      </c>
      <c r="C77" s="167">
        <v>2073</v>
      </c>
      <c r="D77" s="168" t="s">
        <v>6067</v>
      </c>
      <c r="E77" s="20"/>
      <c r="J77" s="119"/>
      <c r="K77" s="119"/>
    </row>
    <row r="78" spans="2:11" x14ac:dyDescent="0.25">
      <c r="B78" s="131" t="s">
        <v>133</v>
      </c>
      <c r="C78" s="167">
        <v>2169</v>
      </c>
      <c r="D78" s="168" t="s">
        <v>6067</v>
      </c>
      <c r="E78" s="20"/>
      <c r="F78" t="s">
        <v>6070</v>
      </c>
      <c r="J78" s="119"/>
      <c r="K78" s="119"/>
    </row>
    <row r="79" spans="2:11" x14ac:dyDescent="0.25">
      <c r="B79" s="131" t="s">
        <v>6052</v>
      </c>
      <c r="C79" s="167">
        <v>19650</v>
      </c>
      <c r="D79" s="168" t="s">
        <v>6067</v>
      </c>
      <c r="E79" s="20"/>
      <c r="F79" t="s">
        <v>6070</v>
      </c>
      <c r="G79" s="1" t="s">
        <v>6072</v>
      </c>
      <c r="J79" s="119"/>
      <c r="K79" s="119"/>
    </row>
    <row r="80" spans="2:11" x14ac:dyDescent="0.25">
      <c r="B80" s="131" t="s">
        <v>6080</v>
      </c>
      <c r="C80" s="167">
        <v>24847</v>
      </c>
      <c r="D80" s="168" t="s">
        <v>6067</v>
      </c>
      <c r="E80" s="20"/>
      <c r="J80" s="119"/>
      <c r="K80" s="119"/>
    </row>
    <row r="81" spans="2:11" x14ac:dyDescent="0.25">
      <c r="B81" s="131" t="s">
        <v>6154</v>
      </c>
      <c r="C81" s="167">
        <v>3953</v>
      </c>
      <c r="D81" s="168" t="s">
        <v>6067</v>
      </c>
      <c r="E81" s="20"/>
      <c r="H81" s="1">
        <v>6834</v>
      </c>
      <c r="I81" t="s">
        <v>6244</v>
      </c>
      <c r="J81" s="119"/>
      <c r="K81" s="119"/>
    </row>
    <row r="82" spans="2:11" x14ac:dyDescent="0.25">
      <c r="B82" s="131" t="s">
        <v>6242</v>
      </c>
      <c r="C82" s="167">
        <v>9764</v>
      </c>
      <c r="D82" s="168" t="s">
        <v>6243</v>
      </c>
      <c r="E82" s="20"/>
      <c r="F82" t="s">
        <v>6070</v>
      </c>
      <c r="J82" s="119"/>
      <c r="K82" s="119"/>
    </row>
    <row r="83" spans="2:11" x14ac:dyDescent="0.25">
      <c r="B83" s="131" t="s">
        <v>6417</v>
      </c>
      <c r="C83" s="167">
        <v>872</v>
      </c>
      <c r="D83" s="168" t="s">
        <v>6058</v>
      </c>
      <c r="E83" s="20"/>
      <c r="F83" t="s">
        <v>145</v>
      </c>
      <c r="J83" s="119"/>
      <c r="K83" s="119"/>
    </row>
    <row r="84" spans="2:11" x14ac:dyDescent="0.25">
      <c r="B84" s="131" t="s">
        <v>6440</v>
      </c>
      <c r="C84" s="167">
        <v>731</v>
      </c>
      <c r="D84" s="168" t="s">
        <v>6058</v>
      </c>
      <c r="E84" s="20"/>
      <c r="F84" t="s">
        <v>145</v>
      </c>
      <c r="J84" s="119"/>
      <c r="K84" s="119"/>
    </row>
    <row r="85" spans="2:11" x14ac:dyDescent="0.25">
      <c r="B85" s="131" t="s">
        <v>6416</v>
      </c>
      <c r="C85" s="167">
        <f>278718/208</f>
        <v>1340</v>
      </c>
      <c r="D85" s="168" t="s">
        <v>6058</v>
      </c>
      <c r="E85" s="20"/>
      <c r="F85" t="s">
        <v>145</v>
      </c>
      <c r="H85" s="1">
        <v>715</v>
      </c>
      <c r="I85" t="s">
        <v>6439</v>
      </c>
      <c r="J85" s="119"/>
      <c r="K85" s="119"/>
    </row>
    <row r="86" spans="2:11" x14ac:dyDescent="0.25">
      <c r="B86" s="131" t="s">
        <v>7067</v>
      </c>
      <c r="C86" s="167">
        <v>2200</v>
      </c>
      <c r="D86" s="168" t="s">
        <v>6058</v>
      </c>
      <c r="E86" s="20"/>
      <c r="H86" s="1"/>
      <c r="J86" s="119"/>
      <c r="K86" s="119"/>
    </row>
    <row r="87" spans="2:11" x14ac:dyDescent="0.25">
      <c r="B87" s="131" t="s">
        <v>6438</v>
      </c>
      <c r="C87" s="167">
        <v>2483</v>
      </c>
      <c r="D87" s="168" t="s">
        <v>6058</v>
      </c>
      <c r="E87" s="20"/>
      <c r="F87" t="s">
        <v>145</v>
      </c>
      <c r="H87">
        <v>407</v>
      </c>
      <c r="I87" t="s">
        <v>6439</v>
      </c>
      <c r="J87" s="119"/>
      <c r="K87" s="119"/>
    </row>
    <row r="88" spans="2:11" x14ac:dyDescent="0.25">
      <c r="B88" s="131" t="s">
        <v>125</v>
      </c>
      <c r="C88" s="167">
        <v>1050</v>
      </c>
      <c r="D88" s="168" t="s">
        <v>6058</v>
      </c>
      <c r="E88" s="20"/>
      <c r="F88" t="s">
        <v>145</v>
      </c>
      <c r="J88" s="119"/>
      <c r="K88" s="119"/>
    </row>
    <row r="89" spans="2:11" x14ac:dyDescent="0.25">
      <c r="B89" s="131" t="s">
        <v>122</v>
      </c>
      <c r="C89" s="167">
        <v>984</v>
      </c>
      <c r="D89" s="168" t="s">
        <v>6058</v>
      </c>
      <c r="E89" s="20"/>
      <c r="F89" t="s">
        <v>145</v>
      </c>
      <c r="H89">
        <v>563</v>
      </c>
      <c r="I89" t="s">
        <v>6439</v>
      </c>
      <c r="J89" s="119"/>
      <c r="K89" s="119"/>
    </row>
    <row r="90" spans="2:11" x14ac:dyDescent="0.25">
      <c r="B90" s="131" t="s">
        <v>138</v>
      </c>
      <c r="C90" s="167">
        <v>3944</v>
      </c>
      <c r="D90" s="168" t="s">
        <v>6068</v>
      </c>
      <c r="E90" s="20"/>
      <c r="F90" t="s">
        <v>145</v>
      </c>
      <c r="J90" s="119"/>
      <c r="K90" s="119"/>
    </row>
    <row r="91" spans="2:11" x14ac:dyDescent="0.25">
      <c r="B91" s="131" t="s">
        <v>6094</v>
      </c>
      <c r="C91" s="167">
        <v>5644</v>
      </c>
      <c r="D91" s="168" t="s">
        <v>6068</v>
      </c>
      <c r="E91" s="20"/>
      <c r="F91" t="s">
        <v>6070</v>
      </c>
      <c r="J91" s="119"/>
      <c r="K91" s="119"/>
    </row>
    <row r="92" spans="2:11" x14ac:dyDescent="0.25">
      <c r="B92" s="131" t="s">
        <v>137</v>
      </c>
      <c r="C92" s="167">
        <v>3385</v>
      </c>
      <c r="D92" s="168" t="s">
        <v>6068</v>
      </c>
      <c r="E92" s="20"/>
      <c r="F92" t="s">
        <v>6070</v>
      </c>
      <c r="J92" s="119"/>
      <c r="K92" s="119"/>
    </row>
    <row r="93" spans="2:11" x14ac:dyDescent="0.25">
      <c r="B93" s="131" t="s">
        <v>6962</v>
      </c>
      <c r="C93" s="167">
        <v>1525</v>
      </c>
      <c r="D93" s="168" t="s">
        <v>6425</v>
      </c>
      <c r="E93" s="20"/>
      <c r="J93" s="119"/>
      <c r="K93" s="119"/>
    </row>
    <row r="94" spans="2:11" x14ac:dyDescent="0.25">
      <c r="B94" s="131" t="s">
        <v>6963</v>
      </c>
      <c r="C94" s="167">
        <v>5463</v>
      </c>
      <c r="D94" s="168" t="s">
        <v>6425</v>
      </c>
      <c r="E94" s="20"/>
      <c r="G94" s="1" t="s">
        <v>6426</v>
      </c>
      <c r="J94" s="119"/>
      <c r="K94" s="119"/>
    </row>
    <row r="95" spans="2:11" x14ac:dyDescent="0.25">
      <c r="B95" s="131" t="s">
        <v>6145</v>
      </c>
      <c r="C95" s="167">
        <v>2532</v>
      </c>
      <c r="D95" s="168" t="s">
        <v>6146</v>
      </c>
      <c r="E95" s="20"/>
      <c r="F95" t="s">
        <v>6427</v>
      </c>
      <c r="J95" s="119"/>
      <c r="K95" s="119"/>
    </row>
    <row r="96" spans="2:11" x14ac:dyDescent="0.25">
      <c r="E96" s="20"/>
    </row>
    <row r="97" spans="2:5" x14ac:dyDescent="0.25">
      <c r="D97" s="4"/>
      <c r="E97" s="20"/>
    </row>
    <row r="98" spans="2:5" x14ac:dyDescent="0.25">
      <c r="D98" s="4"/>
      <c r="E98" s="20"/>
    </row>
    <row r="99" spans="2:5" x14ac:dyDescent="0.25">
      <c r="B99" t="s">
        <v>7059</v>
      </c>
      <c r="C99" s="22">
        <f>28620*1.093</f>
        <v>31282</v>
      </c>
      <c r="D99" s="4" t="s">
        <v>7058</v>
      </c>
      <c r="E99" s="219"/>
    </row>
    <row r="100" spans="2:5" x14ac:dyDescent="0.25">
      <c r="B100" t="s">
        <v>7060</v>
      </c>
      <c r="C100" s="22">
        <v>2611</v>
      </c>
      <c r="D100" s="4" t="s">
        <v>7062</v>
      </c>
      <c r="E100" s="20"/>
    </row>
    <row r="101" spans="2:5" x14ac:dyDescent="0.25">
      <c r="B101" t="s">
        <v>7061</v>
      </c>
      <c r="C101" s="22">
        <v>2126</v>
      </c>
      <c r="D101" s="4" t="s">
        <v>7062</v>
      </c>
      <c r="E101" s="20"/>
    </row>
    <row r="102" spans="2:5" x14ac:dyDescent="0.25">
      <c r="B102" t="s">
        <v>7063</v>
      </c>
      <c r="C102" s="22">
        <v>24000</v>
      </c>
      <c r="D102" s="4" t="s">
        <v>7062</v>
      </c>
      <c r="E102" s="20"/>
    </row>
    <row r="103" spans="2:5" x14ac:dyDescent="0.25">
      <c r="B103" t="s">
        <v>7057</v>
      </c>
      <c r="C103" s="22">
        <v>11406</v>
      </c>
      <c r="D103" s="4" t="s">
        <v>7058</v>
      </c>
      <c r="E103" s="20"/>
    </row>
    <row r="104" spans="2:5" x14ac:dyDescent="0.25">
      <c r="D104" s="4"/>
      <c r="E104" s="20"/>
    </row>
    <row r="105" spans="2:5" x14ac:dyDescent="0.25">
      <c r="D105" s="4"/>
      <c r="E105" s="20"/>
    </row>
    <row r="106" spans="2:5" x14ac:dyDescent="0.25">
      <c r="B106" t="s">
        <v>7059</v>
      </c>
      <c r="C106" s="22">
        <v>28620</v>
      </c>
      <c r="D106" s="4" t="s">
        <v>7058</v>
      </c>
      <c r="E106" s="20"/>
    </row>
    <row r="107" spans="2:5" x14ac:dyDescent="0.25">
      <c r="B107" t="s">
        <v>7060</v>
      </c>
      <c r="C107" s="22">
        <v>3057</v>
      </c>
      <c r="D107" s="4" t="s">
        <v>7062</v>
      </c>
      <c r="E107" s="20"/>
    </row>
    <row r="108" spans="2:5" x14ac:dyDescent="0.25">
      <c r="B108" t="s">
        <v>7057</v>
      </c>
      <c r="C108" s="22">
        <v>9134</v>
      </c>
      <c r="D108" s="4" t="s">
        <v>7058</v>
      </c>
      <c r="E108" s="20"/>
    </row>
    <row r="109" spans="2:5" x14ac:dyDescent="0.25">
      <c r="B109" t="s">
        <v>7095</v>
      </c>
      <c r="C109" s="22">
        <v>64739</v>
      </c>
      <c r="D109" s="4" t="s">
        <v>6160</v>
      </c>
      <c r="E109" s="20"/>
    </row>
    <row r="110" spans="2:5" x14ac:dyDescent="0.25">
      <c r="B110" t="s">
        <v>7096</v>
      </c>
      <c r="C110" s="22">
        <v>9922</v>
      </c>
      <c r="D110" s="4" t="s">
        <v>6160</v>
      </c>
      <c r="E110" s="20"/>
    </row>
    <row r="111" spans="2:5" x14ac:dyDescent="0.25">
      <c r="B111" t="s">
        <v>7097</v>
      </c>
      <c r="C111" s="22">
        <v>5872</v>
      </c>
      <c r="D111" s="4" t="s">
        <v>6160</v>
      </c>
      <c r="E111" s="20"/>
    </row>
    <row r="112" spans="2:5" x14ac:dyDescent="0.25">
      <c r="D112" s="4"/>
      <c r="E112" s="20"/>
    </row>
    <row r="113" spans="4:5" x14ac:dyDescent="0.25">
      <c r="D113" s="4"/>
      <c r="E113" s="20"/>
    </row>
    <row r="114" spans="4:5" x14ac:dyDescent="0.25">
      <c r="D114" s="4"/>
      <c r="E114" s="20"/>
    </row>
    <row r="115" spans="4:5" x14ac:dyDescent="0.25">
      <c r="D115" s="4"/>
      <c r="E115" s="20"/>
    </row>
    <row r="116" spans="4:5" x14ac:dyDescent="0.25">
      <c r="D116" s="4"/>
      <c r="E116" s="20"/>
    </row>
    <row r="117" spans="4:5" x14ac:dyDescent="0.25">
      <c r="D117" s="4"/>
      <c r="E117" s="20"/>
    </row>
    <row r="118" spans="4:5" x14ac:dyDescent="0.25">
      <c r="D118" s="4"/>
      <c r="E118" s="20"/>
    </row>
    <row r="119" spans="4:5" x14ac:dyDescent="0.25">
      <c r="D119" s="4"/>
      <c r="E119" s="20"/>
    </row>
    <row r="120" spans="4:5" x14ac:dyDescent="0.25">
      <c r="D120" s="4"/>
      <c r="E120" s="20"/>
    </row>
    <row r="121" spans="4:5" x14ac:dyDescent="0.25">
      <c r="D121" s="4"/>
      <c r="E121" s="20"/>
    </row>
    <row r="122" spans="4:5" x14ac:dyDescent="0.25">
      <c r="D122" s="4"/>
      <c r="E122" s="20"/>
    </row>
    <row r="123" spans="4:5" x14ac:dyDescent="0.25">
      <c r="D123" s="4"/>
      <c r="E123" s="20"/>
    </row>
    <row r="124" spans="4:5" x14ac:dyDescent="0.25">
      <c r="D124" s="4"/>
      <c r="E124" s="20"/>
    </row>
    <row r="125" spans="4:5" x14ac:dyDescent="0.25">
      <c r="D125" s="4"/>
      <c r="E125" s="20"/>
    </row>
    <row r="126" spans="4:5" x14ac:dyDescent="0.25">
      <c r="D126" s="4"/>
      <c r="E126" s="20"/>
    </row>
    <row r="127" spans="4:5" x14ac:dyDescent="0.25">
      <c r="D127" s="4"/>
      <c r="E127" s="20"/>
    </row>
    <row r="128" spans="4:5" x14ac:dyDescent="0.25">
      <c r="D128" s="4"/>
      <c r="E128" s="20"/>
    </row>
    <row r="129" spans="4:5" x14ac:dyDescent="0.25">
      <c r="D129" s="4"/>
      <c r="E129" s="20"/>
    </row>
    <row r="130" spans="4:5" x14ac:dyDescent="0.25">
      <c r="D130" s="4"/>
      <c r="E130" s="20"/>
    </row>
    <row r="131" spans="4:5" x14ac:dyDescent="0.25">
      <c r="D131" s="4"/>
      <c r="E131" s="20"/>
    </row>
    <row r="132" spans="4:5" x14ac:dyDescent="0.25">
      <c r="D132" s="4"/>
      <c r="E132" s="20"/>
    </row>
    <row r="133" spans="4:5" x14ac:dyDescent="0.25">
      <c r="D133" s="4"/>
      <c r="E133" s="20"/>
    </row>
    <row r="134" spans="4:5" x14ac:dyDescent="0.25">
      <c r="D134" s="4"/>
      <c r="E134" s="20"/>
    </row>
    <row r="135" spans="4:5" x14ac:dyDescent="0.25">
      <c r="D135" s="4"/>
      <c r="E135" s="20"/>
    </row>
    <row r="136" spans="4:5" x14ac:dyDescent="0.25">
      <c r="D136" s="4"/>
      <c r="E136" s="20"/>
    </row>
    <row r="137" spans="4:5" x14ac:dyDescent="0.25">
      <c r="D137" s="4"/>
      <c r="E137" s="20"/>
    </row>
    <row r="138" spans="4:5" x14ac:dyDescent="0.25">
      <c r="D138" s="4"/>
      <c r="E138" s="20"/>
    </row>
    <row r="139" spans="4:5" x14ac:dyDescent="0.25">
      <c r="D139" s="4"/>
      <c r="E139" s="20"/>
    </row>
    <row r="140" spans="4:5" x14ac:dyDescent="0.25">
      <c r="D140" s="4"/>
      <c r="E140" s="20"/>
    </row>
    <row r="141" spans="4:5" x14ac:dyDescent="0.25">
      <c r="D141" s="4"/>
      <c r="E141" s="20"/>
    </row>
    <row r="142" spans="4:5" x14ac:dyDescent="0.25">
      <c r="D142" s="4"/>
      <c r="E142" s="20"/>
    </row>
    <row r="143" spans="4:5" x14ac:dyDescent="0.25">
      <c r="D143" s="4"/>
      <c r="E143" s="20"/>
    </row>
    <row r="144" spans="4:5" x14ac:dyDescent="0.25">
      <c r="D144" s="4"/>
      <c r="E144" s="20"/>
    </row>
    <row r="145" spans="4:5" x14ac:dyDescent="0.25">
      <c r="D145" s="4"/>
      <c r="E145" s="20"/>
    </row>
    <row r="146" spans="4:5" x14ac:dyDescent="0.25">
      <c r="D146" s="4"/>
      <c r="E146" s="20"/>
    </row>
    <row r="147" spans="4:5" x14ac:dyDescent="0.25">
      <c r="D147" s="4"/>
      <c r="E147" s="20"/>
    </row>
    <row r="148" spans="4:5" x14ac:dyDescent="0.25">
      <c r="D148" s="4"/>
      <c r="E148" s="20"/>
    </row>
    <row r="149" spans="4:5" x14ac:dyDescent="0.25">
      <c r="D149" s="4"/>
      <c r="E149" s="20"/>
    </row>
    <row r="150" spans="4:5" x14ac:dyDescent="0.25">
      <c r="D150" s="4"/>
      <c r="E150" s="20"/>
    </row>
    <row r="151" spans="4:5" x14ac:dyDescent="0.25">
      <c r="D151" s="4"/>
      <c r="E151" s="20"/>
    </row>
    <row r="152" spans="4:5" x14ac:dyDescent="0.25">
      <c r="D152" s="4"/>
      <c r="E152" s="20"/>
    </row>
    <row r="153" spans="4:5" x14ac:dyDescent="0.25">
      <c r="D153" s="4"/>
      <c r="E153" s="20"/>
    </row>
    <row r="154" spans="4:5" x14ac:dyDescent="0.25">
      <c r="D154" s="4"/>
      <c r="E154" s="12"/>
    </row>
    <row r="155" spans="4:5" x14ac:dyDescent="0.25">
      <c r="D155" s="4"/>
      <c r="E155" s="12"/>
    </row>
    <row r="156" spans="4:5" x14ac:dyDescent="0.25">
      <c r="D156" s="4"/>
      <c r="E156" s="12"/>
    </row>
    <row r="157" spans="4:5" x14ac:dyDescent="0.25">
      <c r="D157" s="4"/>
      <c r="E157" s="12"/>
    </row>
    <row r="158" spans="4:5" x14ac:dyDescent="0.25">
      <c r="D158" s="4"/>
      <c r="E158" s="12"/>
    </row>
    <row r="159" spans="4:5" x14ac:dyDescent="0.25">
      <c r="D159" s="4"/>
      <c r="E159" s="12"/>
    </row>
    <row r="160" spans="4:5" x14ac:dyDescent="0.25">
      <c r="D160" s="4"/>
      <c r="E160" s="12"/>
    </row>
    <row r="161" spans="4:5" x14ac:dyDescent="0.25">
      <c r="D161" s="4"/>
      <c r="E161" s="12"/>
    </row>
    <row r="162" spans="4:5" x14ac:dyDescent="0.25">
      <c r="D162" s="4"/>
    </row>
    <row r="178" spans="2:2" x14ac:dyDescent="0.25">
      <c r="B178" s="1"/>
    </row>
    <row r="179" spans="2:2" x14ac:dyDescent="0.25">
      <c r="B179" s="1"/>
    </row>
    <row r="180" spans="2:2" x14ac:dyDescent="0.25">
      <c r="B180" s="1"/>
    </row>
    <row r="181" spans="2:2" x14ac:dyDescent="0.25">
      <c r="B181" s="1"/>
    </row>
    <row r="182" spans="2:2" x14ac:dyDescent="0.25">
      <c r="B182" s="1"/>
    </row>
    <row r="183" spans="2:2" x14ac:dyDescent="0.25">
      <c r="B183" s="1"/>
    </row>
    <row r="184" spans="2:2" x14ac:dyDescent="0.25">
      <c r="B184" s="1"/>
    </row>
    <row r="185" spans="2:2" x14ac:dyDescent="0.25">
      <c r="B185" s="1"/>
    </row>
    <row r="186" spans="2:2" x14ac:dyDescent="0.25">
      <c r="B186" s="1"/>
    </row>
  </sheetData>
  <autoFilter ref="B1:B201" xr:uid="{00000000-0009-0000-0000-000005000000}">
    <sortState xmlns:xlrd2="http://schemas.microsoft.com/office/spreadsheetml/2017/richdata2" ref="B2:D189">
      <sortCondition ref="B1:B203"/>
    </sortState>
  </autoFilter>
  <pageMargins left="0.70866141732283472" right="0.70866141732283472" top="0.74803149606299213" bottom="0.74803149606299213" header="0.31496062992125984" footer="0.31496062992125984"/>
  <pageSetup paperSize="9" scale="20" orientation="landscape" horizontalDpi="360" verticalDpi="36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159"/>
  <sheetViews>
    <sheetView workbookViewId="0">
      <selection activeCell="C28" sqref="C28"/>
    </sheetView>
  </sheetViews>
  <sheetFormatPr defaultRowHeight="15" x14ac:dyDescent="0.25"/>
  <cols>
    <col min="1" max="1" width="3.140625" style="12" customWidth="1"/>
    <col min="2" max="2" width="39.85546875" customWidth="1"/>
    <col min="3" max="3" width="11.42578125" style="22" customWidth="1"/>
    <col min="4" max="4" width="17.5703125" style="118" customWidth="1"/>
    <col min="5" max="5" width="3.85546875" style="18" customWidth="1"/>
    <col min="6" max="6" width="11.7109375" bestFit="1" customWidth="1"/>
    <col min="7" max="7" width="30.7109375" bestFit="1" customWidth="1"/>
    <col min="9" max="9" width="0" style="1" hidden="1" customWidth="1"/>
  </cols>
  <sheetData>
    <row r="1" spans="2:9" x14ac:dyDescent="0.25">
      <c r="F1" t="s">
        <v>6102</v>
      </c>
      <c r="G1" t="s">
        <v>6103</v>
      </c>
      <c r="H1" t="s">
        <v>6111</v>
      </c>
      <c r="I1" s="1" t="s">
        <v>6497</v>
      </c>
    </row>
    <row r="2" spans="2:9" x14ac:dyDescent="0.25">
      <c r="B2" s="131" t="s">
        <v>6279</v>
      </c>
      <c r="C2" s="167">
        <v>2895</v>
      </c>
      <c r="D2" s="168" t="s">
        <v>6077</v>
      </c>
      <c r="F2" t="s">
        <v>6100</v>
      </c>
      <c r="G2" t="s">
        <v>6101</v>
      </c>
      <c r="I2" s="139"/>
    </row>
    <row r="3" spans="2:9" x14ac:dyDescent="0.25">
      <c r="B3" s="131" t="s">
        <v>6270</v>
      </c>
      <c r="C3" s="167">
        <v>6057</v>
      </c>
      <c r="D3" s="168" t="s">
        <v>6077</v>
      </c>
      <c r="F3" t="s">
        <v>6100</v>
      </c>
      <c r="G3" t="s">
        <v>6101</v>
      </c>
      <c r="H3">
        <v>6</v>
      </c>
      <c r="I3" s="139"/>
    </row>
    <row r="4" spans="2:9" x14ac:dyDescent="0.25">
      <c r="B4" s="131" t="s">
        <v>6280</v>
      </c>
      <c r="C4" s="167">
        <v>982</v>
      </c>
      <c r="D4" s="168" t="s">
        <v>6077</v>
      </c>
      <c r="F4" t="s">
        <v>6100</v>
      </c>
      <c r="G4" t="s">
        <v>6101</v>
      </c>
      <c r="I4" s="139"/>
    </row>
    <row r="5" spans="2:9" x14ac:dyDescent="0.25">
      <c r="B5" s="131" t="s">
        <v>6104</v>
      </c>
      <c r="C5" s="167">
        <v>4389</v>
      </c>
      <c r="D5" s="168" t="s">
        <v>6105</v>
      </c>
      <c r="E5" s="12"/>
      <c r="F5" t="s">
        <v>6100</v>
      </c>
      <c r="G5" t="s">
        <v>6106</v>
      </c>
      <c r="I5" s="139"/>
    </row>
    <row r="6" spans="2:9" x14ac:dyDescent="0.25">
      <c r="B6" s="131" t="s">
        <v>6271</v>
      </c>
      <c r="C6" s="167">
        <v>12097</v>
      </c>
      <c r="D6" s="168" t="s">
        <v>6077</v>
      </c>
      <c r="E6" s="12"/>
      <c r="F6" t="s">
        <v>6109</v>
      </c>
      <c r="G6" t="s">
        <v>6101</v>
      </c>
      <c r="H6">
        <v>1</v>
      </c>
      <c r="I6" s="139"/>
    </row>
    <row r="7" spans="2:9" x14ac:dyDescent="0.25">
      <c r="B7" s="131" t="s">
        <v>6281</v>
      </c>
      <c r="C7" s="167">
        <v>8697</v>
      </c>
      <c r="D7" s="168" t="s">
        <v>6077</v>
      </c>
      <c r="E7" s="12"/>
      <c r="F7" t="s">
        <v>6109</v>
      </c>
      <c r="G7" t="s">
        <v>6101</v>
      </c>
      <c r="H7">
        <v>2</v>
      </c>
      <c r="I7" s="139"/>
    </row>
    <row r="8" spans="2:9" x14ac:dyDescent="0.25">
      <c r="B8" s="131" t="s">
        <v>6272</v>
      </c>
      <c r="C8" s="167">
        <v>4953</v>
      </c>
      <c r="D8" s="168" t="s">
        <v>6077</v>
      </c>
      <c r="E8" s="12"/>
      <c r="F8" t="s">
        <v>6109</v>
      </c>
      <c r="G8" t="s">
        <v>6101</v>
      </c>
      <c r="H8">
        <v>2</v>
      </c>
      <c r="I8" s="139"/>
    </row>
    <row r="9" spans="2:9" x14ac:dyDescent="0.25">
      <c r="B9" s="131" t="s">
        <v>6273</v>
      </c>
      <c r="C9" s="167">
        <v>2353</v>
      </c>
      <c r="D9" s="168" t="s">
        <v>6077</v>
      </c>
      <c r="E9" s="12"/>
      <c r="F9" t="s">
        <v>6109</v>
      </c>
      <c r="G9" t="s">
        <v>6101</v>
      </c>
      <c r="H9">
        <v>2</v>
      </c>
      <c r="I9" s="139"/>
    </row>
    <row r="10" spans="2:9" x14ac:dyDescent="0.25">
      <c r="B10" s="131" t="s">
        <v>6110</v>
      </c>
      <c r="C10" s="167">
        <v>1714</v>
      </c>
      <c r="D10" s="168" t="s">
        <v>6077</v>
      </c>
      <c r="E10" s="12"/>
      <c r="F10" t="s">
        <v>6109</v>
      </c>
      <c r="G10" t="s">
        <v>6101</v>
      </c>
      <c r="H10">
        <v>3</v>
      </c>
      <c r="I10" s="139"/>
    </row>
    <row r="11" spans="2:9" x14ac:dyDescent="0.25">
      <c r="B11" s="131" t="s">
        <v>6274</v>
      </c>
      <c r="C11" s="167">
        <v>11616</v>
      </c>
      <c r="D11" s="168" t="s">
        <v>6077</v>
      </c>
      <c r="E11" s="12"/>
      <c r="F11" t="s">
        <v>6109</v>
      </c>
      <c r="G11" t="s">
        <v>6101</v>
      </c>
      <c r="H11">
        <v>2</v>
      </c>
      <c r="I11" s="139"/>
    </row>
    <row r="12" spans="2:9" x14ac:dyDescent="0.25">
      <c r="B12" s="131" t="s">
        <v>6275</v>
      </c>
      <c r="C12" s="167">
        <v>23060</v>
      </c>
      <c r="D12" s="168" t="s">
        <v>6077</v>
      </c>
      <c r="E12" s="12"/>
      <c r="F12" t="s">
        <v>6109</v>
      </c>
      <c r="G12" t="s">
        <v>6101</v>
      </c>
      <c r="H12">
        <v>2</v>
      </c>
      <c r="I12" s="139"/>
    </row>
    <row r="13" spans="2:9" x14ac:dyDescent="0.25">
      <c r="B13" s="131" t="s">
        <v>6276</v>
      </c>
      <c r="C13" s="167">
        <v>21085</v>
      </c>
      <c r="D13" s="168" t="s">
        <v>6077</v>
      </c>
      <c r="E13" s="12"/>
      <c r="F13" t="s">
        <v>6109</v>
      </c>
      <c r="G13" t="s">
        <v>6101</v>
      </c>
      <c r="H13">
        <v>1</v>
      </c>
      <c r="I13" s="139"/>
    </row>
    <row r="14" spans="2:9" x14ac:dyDescent="0.25">
      <c r="B14" s="131" t="s">
        <v>6277</v>
      </c>
      <c r="C14" s="167">
        <v>4607</v>
      </c>
      <c r="D14" s="168" t="s">
        <v>6077</v>
      </c>
      <c r="E14" s="12"/>
      <c r="F14" t="s">
        <v>6109</v>
      </c>
      <c r="G14" t="s">
        <v>6101</v>
      </c>
      <c r="H14">
        <v>1</v>
      </c>
      <c r="I14" s="139"/>
    </row>
    <row r="15" spans="2:9" x14ac:dyDescent="0.25">
      <c r="B15" s="131" t="s">
        <v>6360</v>
      </c>
      <c r="C15" s="167">
        <v>9685</v>
      </c>
      <c r="D15" s="168" t="s">
        <v>6077</v>
      </c>
      <c r="E15" s="12"/>
      <c r="F15" t="s">
        <v>6109</v>
      </c>
      <c r="G15" t="s">
        <v>6101</v>
      </c>
      <c r="H15">
        <v>3</v>
      </c>
      <c r="I15" s="139"/>
    </row>
    <row r="16" spans="2:9" x14ac:dyDescent="0.25">
      <c r="B16" s="131" t="s">
        <v>6278</v>
      </c>
      <c r="C16" s="167">
        <v>14204</v>
      </c>
      <c r="D16" s="168" t="s">
        <v>6077</v>
      </c>
      <c r="E16" s="12"/>
      <c r="F16" t="s">
        <v>6109</v>
      </c>
      <c r="G16" t="s">
        <v>6101</v>
      </c>
      <c r="H16">
        <v>2</v>
      </c>
      <c r="I16" s="139"/>
    </row>
    <row r="17" spans="2:9" x14ac:dyDescent="0.25">
      <c r="B17" s="131" t="s">
        <v>6245</v>
      </c>
      <c r="C17" s="167">
        <v>3400</v>
      </c>
      <c r="D17" s="168" t="s">
        <v>6077</v>
      </c>
      <c r="E17" s="12"/>
      <c r="F17" t="s">
        <v>6246</v>
      </c>
      <c r="G17" t="s">
        <v>6101</v>
      </c>
      <c r="I17" s="139"/>
    </row>
    <row r="18" spans="2:9" x14ac:dyDescent="0.25">
      <c r="B18" s="131" t="s">
        <v>6247</v>
      </c>
      <c r="C18" s="167">
        <v>2599</v>
      </c>
      <c r="D18" s="168" t="s">
        <v>6077</v>
      </c>
      <c r="E18" s="12"/>
      <c r="F18" t="s">
        <v>6246</v>
      </c>
      <c r="G18" t="s">
        <v>6101</v>
      </c>
      <c r="I18" s="139"/>
    </row>
    <row r="19" spans="2:9" x14ac:dyDescent="0.25">
      <c r="B19" s="131" t="s">
        <v>6251</v>
      </c>
      <c r="C19" s="167">
        <v>17014</v>
      </c>
      <c r="D19" s="168" t="s">
        <v>6077</v>
      </c>
      <c r="E19" s="12"/>
      <c r="F19" t="s">
        <v>6252</v>
      </c>
      <c r="G19" t="s">
        <v>6101</v>
      </c>
      <c r="H19">
        <v>4</v>
      </c>
      <c r="I19" s="139"/>
    </row>
    <row r="20" spans="2:9" x14ac:dyDescent="0.25">
      <c r="B20" s="131" t="s">
        <v>6262</v>
      </c>
      <c r="C20" s="167">
        <v>1471</v>
      </c>
      <c r="D20" s="168" t="s">
        <v>6077</v>
      </c>
      <c r="E20" s="12"/>
      <c r="F20" t="s">
        <v>6263</v>
      </c>
      <c r="G20" t="s">
        <v>6101</v>
      </c>
      <c r="I20" s="139"/>
    </row>
    <row r="21" spans="2:9" x14ac:dyDescent="0.25">
      <c r="B21" s="131" t="s">
        <v>6284</v>
      </c>
      <c r="C21" s="167">
        <v>2673</v>
      </c>
      <c r="D21" s="168" t="s">
        <v>6077</v>
      </c>
      <c r="E21" s="12"/>
      <c r="F21" t="s">
        <v>6252</v>
      </c>
      <c r="G21" t="s">
        <v>6101</v>
      </c>
      <c r="H21">
        <v>6</v>
      </c>
      <c r="I21" s="139"/>
    </row>
    <row r="22" spans="2:9" x14ac:dyDescent="0.25">
      <c r="B22" s="131" t="s">
        <v>6359</v>
      </c>
      <c r="C22" s="167">
        <v>7219</v>
      </c>
      <c r="D22" s="168" t="s">
        <v>6077</v>
      </c>
      <c r="E22" s="12"/>
      <c r="F22" t="s">
        <v>6252</v>
      </c>
      <c r="G22" t="s">
        <v>6101</v>
      </c>
      <c r="H22">
        <v>4</v>
      </c>
      <c r="I22" s="139"/>
    </row>
    <row r="23" spans="2:9" x14ac:dyDescent="0.25">
      <c r="B23" s="131" t="s">
        <v>7571</v>
      </c>
      <c r="C23" s="167">
        <v>55056</v>
      </c>
      <c r="D23" s="168" t="s">
        <v>6077</v>
      </c>
      <c r="E23" s="12"/>
      <c r="F23" t="s">
        <v>6252</v>
      </c>
      <c r="G23" t="s">
        <v>6101</v>
      </c>
      <c r="H23">
        <v>6</v>
      </c>
      <c r="I23" s="139"/>
    </row>
    <row r="24" spans="2:9" x14ac:dyDescent="0.25">
      <c r="B24" s="131" t="s">
        <v>6400</v>
      </c>
      <c r="C24" s="167">
        <v>11150</v>
      </c>
      <c r="D24" s="168" t="s">
        <v>6077</v>
      </c>
      <c r="E24" s="12"/>
      <c r="F24" t="s">
        <v>6252</v>
      </c>
      <c r="G24" t="s">
        <v>6101</v>
      </c>
      <c r="H24">
        <v>3</v>
      </c>
      <c r="I24" s="139"/>
    </row>
    <row r="25" spans="2:9" x14ac:dyDescent="0.25">
      <c r="B25" t="s">
        <v>7150</v>
      </c>
      <c r="C25" s="22">
        <v>9866</v>
      </c>
      <c r="D25" s="168" t="s">
        <v>6077</v>
      </c>
      <c r="E25" s="12"/>
      <c r="F25" t="s">
        <v>6252</v>
      </c>
      <c r="G25" t="s">
        <v>6101</v>
      </c>
      <c r="H25">
        <v>2</v>
      </c>
    </row>
    <row r="26" spans="2:9" x14ac:dyDescent="0.25">
      <c r="B26" t="s">
        <v>7038</v>
      </c>
      <c r="C26" s="22">
        <v>11150</v>
      </c>
      <c r="D26" s="168" t="s">
        <v>6077</v>
      </c>
      <c r="E26" s="12"/>
      <c r="F26" t="s">
        <v>6252</v>
      </c>
      <c r="G26" t="s">
        <v>6101</v>
      </c>
      <c r="H26">
        <v>1</v>
      </c>
    </row>
    <row r="27" spans="2:9" x14ac:dyDescent="0.25">
      <c r="E27" s="12"/>
    </row>
    <row r="28" spans="2:9" x14ac:dyDescent="0.25">
      <c r="E28" s="12"/>
    </row>
    <row r="29" spans="2:9" x14ac:dyDescent="0.25">
      <c r="E29" s="20"/>
    </row>
    <row r="30" spans="2:9" x14ac:dyDescent="0.25">
      <c r="E30" s="20"/>
    </row>
    <row r="31" spans="2:9" x14ac:dyDescent="0.25">
      <c r="E31" s="20"/>
    </row>
    <row r="32" spans="2:9" x14ac:dyDescent="0.25">
      <c r="E32" s="20"/>
    </row>
    <row r="33" spans="4:5" x14ac:dyDescent="0.25">
      <c r="E33" s="20"/>
    </row>
    <row r="34" spans="4:5" x14ac:dyDescent="0.25">
      <c r="D34" s="4"/>
      <c r="E34" s="20"/>
    </row>
    <row r="35" spans="4:5" x14ac:dyDescent="0.25">
      <c r="D35" s="4"/>
      <c r="E35" s="20"/>
    </row>
    <row r="36" spans="4:5" x14ac:dyDescent="0.25">
      <c r="D36" s="4"/>
      <c r="E36" s="20"/>
    </row>
    <row r="37" spans="4:5" x14ac:dyDescent="0.25">
      <c r="D37" s="4"/>
      <c r="E37" s="20"/>
    </row>
    <row r="38" spans="4:5" x14ac:dyDescent="0.25">
      <c r="D38" s="4"/>
      <c r="E38" s="20"/>
    </row>
    <row r="39" spans="4:5" x14ac:dyDescent="0.25">
      <c r="D39" s="4"/>
      <c r="E39" s="20"/>
    </row>
    <row r="40" spans="4:5" x14ac:dyDescent="0.25">
      <c r="E40" s="20"/>
    </row>
    <row r="41" spans="4:5" x14ac:dyDescent="0.25">
      <c r="E41" s="20"/>
    </row>
    <row r="42" spans="4:5" x14ac:dyDescent="0.25">
      <c r="E42" s="20"/>
    </row>
    <row r="43" spans="4:5" x14ac:dyDescent="0.25">
      <c r="E43" s="20"/>
    </row>
    <row r="44" spans="4:5" x14ac:dyDescent="0.25">
      <c r="D44" s="4"/>
      <c r="E44" s="20"/>
    </row>
    <row r="45" spans="4:5" x14ac:dyDescent="0.25">
      <c r="E45" s="20"/>
    </row>
    <row r="46" spans="4:5" x14ac:dyDescent="0.25">
      <c r="E46" s="20"/>
    </row>
    <row r="47" spans="4:5" x14ac:dyDescent="0.25">
      <c r="E47" s="20"/>
    </row>
    <row r="48" spans="4:5" x14ac:dyDescent="0.25">
      <c r="E48" s="20"/>
    </row>
    <row r="49" spans="2:5" x14ac:dyDescent="0.25">
      <c r="E49" s="20"/>
    </row>
    <row r="50" spans="2:5" x14ac:dyDescent="0.25">
      <c r="E50" s="20"/>
    </row>
    <row r="51" spans="2:5" x14ac:dyDescent="0.25">
      <c r="E51" s="20"/>
    </row>
    <row r="52" spans="2:5" x14ac:dyDescent="0.25">
      <c r="E52" s="20"/>
    </row>
    <row r="53" spans="2:5" x14ac:dyDescent="0.25">
      <c r="E53" s="20"/>
    </row>
    <row r="54" spans="2:5" x14ac:dyDescent="0.25">
      <c r="E54" s="20"/>
    </row>
    <row r="55" spans="2:5" x14ac:dyDescent="0.25">
      <c r="E55" s="20"/>
    </row>
    <row r="56" spans="2:5" x14ac:dyDescent="0.25">
      <c r="E56" s="20"/>
    </row>
    <row r="57" spans="2:5" x14ac:dyDescent="0.25">
      <c r="E57" s="20"/>
    </row>
    <row r="58" spans="2:5" x14ac:dyDescent="0.25">
      <c r="E58" s="20"/>
    </row>
    <row r="59" spans="2:5" x14ac:dyDescent="0.25">
      <c r="E59" s="20"/>
    </row>
    <row r="60" spans="2:5" x14ac:dyDescent="0.25">
      <c r="B60" s="21"/>
      <c r="E60" s="20"/>
    </row>
    <row r="61" spans="2:5" x14ac:dyDescent="0.25">
      <c r="E61" s="20"/>
    </row>
    <row r="62" spans="2:5" x14ac:dyDescent="0.25">
      <c r="B62" s="21"/>
      <c r="E62" s="20"/>
    </row>
    <row r="63" spans="2:5" x14ac:dyDescent="0.25">
      <c r="E63" s="20"/>
    </row>
    <row r="64" spans="2:5" x14ac:dyDescent="0.25">
      <c r="E64" s="20"/>
    </row>
    <row r="65" spans="2:5" x14ac:dyDescent="0.25">
      <c r="E65" s="20"/>
    </row>
    <row r="66" spans="2:5" x14ac:dyDescent="0.25">
      <c r="B66" s="1"/>
      <c r="E66" s="20"/>
    </row>
    <row r="67" spans="2:5" x14ac:dyDescent="0.25">
      <c r="E67" s="20"/>
    </row>
    <row r="68" spans="2:5" x14ac:dyDescent="0.25">
      <c r="C68" s="13"/>
      <c r="D68" s="4"/>
      <c r="E68" s="20"/>
    </row>
    <row r="69" spans="2:5" x14ac:dyDescent="0.25">
      <c r="C69" s="13"/>
      <c r="D69" s="4"/>
      <c r="E69" s="20"/>
    </row>
    <row r="70" spans="2:5" x14ac:dyDescent="0.25">
      <c r="C70" s="13"/>
      <c r="D70" s="4"/>
      <c r="E70" s="20"/>
    </row>
    <row r="71" spans="2:5" x14ac:dyDescent="0.25">
      <c r="C71" s="13"/>
      <c r="D71" s="4"/>
      <c r="E71" s="20"/>
    </row>
    <row r="72" spans="2:5" x14ac:dyDescent="0.25">
      <c r="C72" s="13"/>
      <c r="D72" s="4"/>
      <c r="E72" s="20"/>
    </row>
    <row r="73" spans="2:5" x14ac:dyDescent="0.25">
      <c r="C73" s="13"/>
      <c r="D73" s="4"/>
      <c r="E73" s="20"/>
    </row>
    <row r="74" spans="2:5" x14ac:dyDescent="0.25">
      <c r="C74" s="13"/>
      <c r="D74" s="4"/>
      <c r="E74" s="20"/>
    </row>
    <row r="75" spans="2:5" x14ac:dyDescent="0.25">
      <c r="C75" s="13"/>
      <c r="D75" s="4"/>
      <c r="E75" s="20"/>
    </row>
    <row r="76" spans="2:5" x14ac:dyDescent="0.25">
      <c r="C76" s="13"/>
      <c r="D76" s="4"/>
      <c r="E76" s="20"/>
    </row>
    <row r="77" spans="2:5" x14ac:dyDescent="0.25">
      <c r="C77" s="13"/>
      <c r="D77" s="4"/>
      <c r="E77" s="20"/>
    </row>
    <row r="78" spans="2:5" x14ac:dyDescent="0.25">
      <c r="C78" s="13"/>
      <c r="D78" s="4"/>
      <c r="E78" s="20"/>
    </row>
    <row r="79" spans="2:5" x14ac:dyDescent="0.25">
      <c r="C79" s="13"/>
      <c r="D79" s="4"/>
      <c r="E79" s="20"/>
    </row>
    <row r="80" spans="2:5" x14ac:dyDescent="0.25">
      <c r="C80" s="13"/>
      <c r="D80" s="4"/>
      <c r="E80" s="20"/>
    </row>
    <row r="81" spans="3:5" x14ac:dyDescent="0.25">
      <c r="C81" s="13"/>
      <c r="D81" s="4"/>
      <c r="E81" s="20"/>
    </row>
    <row r="82" spans="3:5" x14ac:dyDescent="0.25">
      <c r="C82" s="13"/>
      <c r="D82" s="4"/>
      <c r="E82" s="20"/>
    </row>
    <row r="83" spans="3:5" x14ac:dyDescent="0.25">
      <c r="C83" s="13"/>
      <c r="D83" s="4"/>
      <c r="E83" s="20"/>
    </row>
    <row r="84" spans="3:5" x14ac:dyDescent="0.25">
      <c r="C84" s="13"/>
      <c r="D84" s="4"/>
      <c r="E84" s="20"/>
    </row>
    <row r="85" spans="3:5" x14ac:dyDescent="0.25">
      <c r="C85" s="13"/>
      <c r="D85" s="4"/>
      <c r="E85" s="20"/>
    </row>
    <row r="86" spans="3:5" x14ac:dyDescent="0.25">
      <c r="C86" s="13"/>
      <c r="D86" s="4"/>
      <c r="E86" s="20"/>
    </row>
    <row r="87" spans="3:5" x14ac:dyDescent="0.25">
      <c r="C87" s="13"/>
      <c r="D87" s="4"/>
      <c r="E87" s="20"/>
    </row>
    <row r="88" spans="3:5" x14ac:dyDescent="0.25">
      <c r="C88" s="13"/>
      <c r="D88" s="4"/>
      <c r="E88" s="20"/>
    </row>
    <row r="89" spans="3:5" x14ac:dyDescent="0.25">
      <c r="C89" s="13"/>
      <c r="D89" s="4"/>
      <c r="E89" s="20"/>
    </row>
    <row r="90" spans="3:5" x14ac:dyDescent="0.25">
      <c r="C90" s="13"/>
      <c r="D90" s="4"/>
      <c r="E90" s="20"/>
    </row>
    <row r="91" spans="3:5" x14ac:dyDescent="0.25">
      <c r="C91" s="13"/>
      <c r="D91" s="4"/>
      <c r="E91" s="20"/>
    </row>
    <row r="92" spans="3:5" x14ac:dyDescent="0.25">
      <c r="C92" s="13"/>
      <c r="D92" s="4"/>
      <c r="E92" s="20"/>
    </row>
    <row r="93" spans="3:5" x14ac:dyDescent="0.25">
      <c r="C93" s="13"/>
      <c r="D93" s="4"/>
      <c r="E93" s="20"/>
    </row>
    <row r="94" spans="3:5" x14ac:dyDescent="0.25">
      <c r="C94" s="13"/>
      <c r="D94" s="4"/>
      <c r="E94" s="20"/>
    </row>
    <row r="95" spans="3:5" x14ac:dyDescent="0.25">
      <c r="C95" s="13"/>
      <c r="D95" s="4"/>
      <c r="E95" s="20"/>
    </row>
    <row r="96" spans="3:5" x14ac:dyDescent="0.25">
      <c r="C96" s="13"/>
      <c r="D96" s="4"/>
      <c r="E96" s="20"/>
    </row>
    <row r="97" spans="3:5" x14ac:dyDescent="0.25">
      <c r="C97" s="13"/>
      <c r="D97" s="4"/>
      <c r="E97" s="20"/>
    </row>
    <row r="98" spans="3:5" x14ac:dyDescent="0.25">
      <c r="C98" s="13"/>
      <c r="D98" s="4"/>
      <c r="E98" s="20"/>
    </row>
    <row r="99" spans="3:5" x14ac:dyDescent="0.25">
      <c r="C99" s="13"/>
      <c r="D99" s="4"/>
      <c r="E99" s="20"/>
    </row>
    <row r="100" spans="3:5" x14ac:dyDescent="0.25">
      <c r="C100" s="13"/>
      <c r="D100" s="4"/>
      <c r="E100" s="20"/>
    </row>
    <row r="101" spans="3:5" x14ac:dyDescent="0.25">
      <c r="C101" s="13"/>
      <c r="D101" s="4"/>
      <c r="E101" s="20"/>
    </row>
    <row r="102" spans="3:5" x14ac:dyDescent="0.25">
      <c r="C102" s="13"/>
      <c r="D102" s="4"/>
      <c r="E102" s="20"/>
    </row>
    <row r="103" spans="3:5" x14ac:dyDescent="0.25">
      <c r="C103" s="13"/>
      <c r="D103" s="4"/>
      <c r="E103" s="20"/>
    </row>
    <row r="104" spans="3:5" x14ac:dyDescent="0.25">
      <c r="C104" s="13"/>
      <c r="D104" s="4"/>
      <c r="E104" s="20"/>
    </row>
    <row r="105" spans="3:5" x14ac:dyDescent="0.25">
      <c r="C105" s="13"/>
      <c r="D105" s="4"/>
      <c r="E105" s="20"/>
    </row>
    <row r="106" spans="3:5" x14ac:dyDescent="0.25">
      <c r="C106" s="13"/>
      <c r="D106" s="4"/>
      <c r="E106" s="20"/>
    </row>
    <row r="107" spans="3:5" x14ac:dyDescent="0.25">
      <c r="C107" s="13"/>
      <c r="D107" s="4"/>
      <c r="E107" s="20"/>
    </row>
    <row r="108" spans="3:5" x14ac:dyDescent="0.25">
      <c r="C108" s="13"/>
      <c r="D108" s="4"/>
      <c r="E108" s="20"/>
    </row>
    <row r="109" spans="3:5" x14ac:dyDescent="0.25">
      <c r="C109" s="13"/>
      <c r="D109" s="4"/>
      <c r="E109" s="20"/>
    </row>
    <row r="110" spans="3:5" x14ac:dyDescent="0.25">
      <c r="C110" s="13"/>
      <c r="D110" s="4"/>
      <c r="E110" s="20"/>
    </row>
    <row r="111" spans="3:5" x14ac:dyDescent="0.25">
      <c r="C111" s="13"/>
      <c r="D111" s="4"/>
      <c r="E111" s="20"/>
    </row>
    <row r="112" spans="3:5" x14ac:dyDescent="0.25">
      <c r="C112" s="13"/>
      <c r="D112" s="4"/>
      <c r="E112" s="20"/>
    </row>
    <row r="113" spans="3:5" x14ac:dyDescent="0.25">
      <c r="C113" s="13"/>
      <c r="D113" s="4"/>
      <c r="E113" s="20"/>
    </row>
    <row r="114" spans="3:5" x14ac:dyDescent="0.25">
      <c r="C114" s="13"/>
      <c r="D114" s="4"/>
      <c r="E114" s="20"/>
    </row>
    <row r="115" spans="3:5" x14ac:dyDescent="0.25">
      <c r="C115" s="13"/>
      <c r="D115" s="4"/>
      <c r="E115" s="20"/>
    </row>
    <row r="116" spans="3:5" x14ac:dyDescent="0.25">
      <c r="C116" s="13"/>
      <c r="D116" s="4"/>
      <c r="E116" s="20"/>
    </row>
    <row r="117" spans="3:5" x14ac:dyDescent="0.25">
      <c r="C117" s="13"/>
      <c r="D117" s="4"/>
      <c r="E117" s="20"/>
    </row>
    <row r="118" spans="3:5" x14ac:dyDescent="0.25">
      <c r="C118" s="13"/>
      <c r="D118" s="4"/>
      <c r="E118" s="20"/>
    </row>
    <row r="119" spans="3:5" x14ac:dyDescent="0.25">
      <c r="C119" s="13"/>
      <c r="D119" s="4"/>
      <c r="E119" s="20"/>
    </row>
    <row r="120" spans="3:5" x14ac:dyDescent="0.25">
      <c r="C120" s="13"/>
      <c r="D120" s="4"/>
      <c r="E120" s="20"/>
    </row>
    <row r="121" spans="3:5" x14ac:dyDescent="0.25">
      <c r="C121" s="13"/>
      <c r="D121" s="4"/>
      <c r="E121" s="20"/>
    </row>
    <row r="122" spans="3:5" x14ac:dyDescent="0.25">
      <c r="C122" s="13"/>
      <c r="D122" s="4"/>
      <c r="E122" s="20"/>
    </row>
    <row r="123" spans="3:5" x14ac:dyDescent="0.25">
      <c r="C123" s="13"/>
      <c r="D123" s="4"/>
      <c r="E123" s="20"/>
    </row>
    <row r="124" spans="3:5" x14ac:dyDescent="0.25">
      <c r="C124" s="13"/>
      <c r="D124" s="4"/>
      <c r="E124" s="20"/>
    </row>
    <row r="125" spans="3:5" x14ac:dyDescent="0.25">
      <c r="C125" s="13"/>
      <c r="D125" s="4"/>
      <c r="E125" s="20"/>
    </row>
    <row r="126" spans="3:5" x14ac:dyDescent="0.25">
      <c r="C126" s="13"/>
      <c r="D126" s="4"/>
      <c r="E126" s="20"/>
    </row>
    <row r="127" spans="3:5" x14ac:dyDescent="0.25">
      <c r="C127" s="13"/>
      <c r="D127" s="4"/>
      <c r="E127" s="12"/>
    </row>
    <row r="128" spans="3:5" x14ac:dyDescent="0.25">
      <c r="C128" s="13"/>
      <c r="D128" s="4"/>
      <c r="E128" s="12"/>
    </row>
    <row r="129" spans="3:5" x14ac:dyDescent="0.25">
      <c r="C129" s="13"/>
      <c r="D129" s="4"/>
      <c r="E129" s="12"/>
    </row>
    <row r="130" spans="3:5" x14ac:dyDescent="0.25">
      <c r="C130" s="13"/>
      <c r="D130" s="4"/>
      <c r="E130" s="12"/>
    </row>
    <row r="131" spans="3:5" x14ac:dyDescent="0.25">
      <c r="C131" s="13"/>
      <c r="D131" s="4"/>
      <c r="E131" s="12"/>
    </row>
    <row r="132" spans="3:5" x14ac:dyDescent="0.25">
      <c r="C132" s="13"/>
      <c r="D132" s="4"/>
      <c r="E132" s="12"/>
    </row>
    <row r="133" spans="3:5" x14ac:dyDescent="0.25">
      <c r="C133" s="13"/>
      <c r="D133" s="4"/>
      <c r="E133" s="12"/>
    </row>
    <row r="134" spans="3:5" x14ac:dyDescent="0.25">
      <c r="C134" s="13"/>
      <c r="D134" s="4"/>
      <c r="E134" s="12"/>
    </row>
    <row r="135" spans="3:5" x14ac:dyDescent="0.25">
      <c r="C135" s="13"/>
      <c r="D135" s="4"/>
    </row>
    <row r="151" spans="2:2" x14ac:dyDescent="0.25">
      <c r="B151" s="1"/>
    </row>
    <row r="152" spans="2:2" x14ac:dyDescent="0.25">
      <c r="B152" s="1"/>
    </row>
    <row r="153" spans="2:2" x14ac:dyDescent="0.25">
      <c r="B153" s="1"/>
    </row>
    <row r="154" spans="2:2" x14ac:dyDescent="0.25">
      <c r="B154" s="1"/>
    </row>
    <row r="155" spans="2:2" x14ac:dyDescent="0.25">
      <c r="B155" s="1"/>
    </row>
    <row r="156" spans="2:2" x14ac:dyDescent="0.25">
      <c r="B156" s="1"/>
    </row>
    <row r="157" spans="2:2" x14ac:dyDescent="0.25">
      <c r="B157" s="1"/>
    </row>
    <row r="158" spans="2:2" x14ac:dyDescent="0.25">
      <c r="B158" s="1"/>
    </row>
    <row r="159" spans="2:2" x14ac:dyDescent="0.25">
      <c r="B159" s="1"/>
    </row>
  </sheetData>
  <pageMargins left="0.7" right="0.7" top="0.75" bottom="0.75" header="0.3" footer="0.3"/>
  <pageSetup paperSize="9"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J128"/>
  <sheetViews>
    <sheetView topLeftCell="A52" workbookViewId="0">
      <selection activeCell="B67" sqref="B67:D67"/>
    </sheetView>
  </sheetViews>
  <sheetFormatPr defaultRowHeight="15" x14ac:dyDescent="0.25"/>
  <cols>
    <col min="1" max="1" width="2.5703125" style="12" customWidth="1"/>
    <col min="2" max="2" width="37.140625" customWidth="1"/>
    <col min="3" max="3" width="11.5703125" style="1" customWidth="1"/>
    <col min="5" max="5" width="2.5703125" style="12" customWidth="1"/>
    <col min="6" max="6" width="7.5703125" style="1" bestFit="1" customWidth="1"/>
    <col min="8" max="8" width="20.85546875" customWidth="1"/>
  </cols>
  <sheetData>
    <row r="1" spans="2:6" ht="32.25" x14ac:dyDescent="0.3">
      <c r="B1" s="196" t="s">
        <v>6341</v>
      </c>
      <c r="C1" s="241" t="s">
        <v>6205</v>
      </c>
      <c r="D1" s="131"/>
      <c r="E1" s="197"/>
      <c r="F1" s="243" t="s">
        <v>6574</v>
      </c>
    </row>
    <row r="2" spans="2:6" x14ac:dyDescent="0.25">
      <c r="B2" s="131" t="s">
        <v>7632</v>
      </c>
      <c r="C2" s="145">
        <v>4905</v>
      </c>
      <c r="D2" s="131" t="s">
        <v>6473</v>
      </c>
      <c r="F2" s="1">
        <f>C2*1.24</f>
        <v>6082</v>
      </c>
    </row>
    <row r="3" spans="2:6" x14ac:dyDescent="0.25">
      <c r="B3" s="131" t="s">
        <v>7641</v>
      </c>
      <c r="C3" s="145">
        <v>725</v>
      </c>
      <c r="D3" s="131" t="s">
        <v>6160</v>
      </c>
      <c r="F3" s="1">
        <f t="shared" ref="F3:F4" si="0">C3*1.24</f>
        <v>899</v>
      </c>
    </row>
    <row r="4" spans="2:6" x14ac:dyDescent="0.25">
      <c r="B4" s="131" t="s">
        <v>7642</v>
      </c>
      <c r="C4" s="145">
        <v>806</v>
      </c>
      <c r="D4" s="131" t="s">
        <v>6160</v>
      </c>
      <c r="F4" s="1">
        <f t="shared" si="0"/>
        <v>999</v>
      </c>
    </row>
    <row r="5" spans="2:6" x14ac:dyDescent="0.25">
      <c r="B5" s="131" t="s">
        <v>6965</v>
      </c>
      <c r="C5" s="145">
        <v>575382</v>
      </c>
      <c r="D5" s="131" t="s">
        <v>6160</v>
      </c>
      <c r="F5" s="1">
        <f t="shared" ref="F5:F73" si="1">C5*1.24</f>
        <v>713474</v>
      </c>
    </row>
    <row r="6" spans="2:6" x14ac:dyDescent="0.25">
      <c r="B6" s="131" t="s">
        <v>6465</v>
      </c>
      <c r="C6" s="145">
        <v>44944</v>
      </c>
      <c r="D6" s="131" t="s">
        <v>6160</v>
      </c>
      <c r="F6" s="1">
        <f t="shared" si="1"/>
        <v>55731</v>
      </c>
    </row>
    <row r="7" spans="2:6" x14ac:dyDescent="0.25">
      <c r="B7" s="131" t="s">
        <v>6388</v>
      </c>
      <c r="C7" s="145">
        <v>98500</v>
      </c>
      <c r="D7" s="131" t="s">
        <v>6160</v>
      </c>
      <c r="F7" s="1">
        <f t="shared" si="1"/>
        <v>122140</v>
      </c>
    </row>
    <row r="8" spans="2:6" x14ac:dyDescent="0.25">
      <c r="B8" s="131" t="s">
        <v>7631</v>
      </c>
      <c r="C8" s="145">
        <v>181293</v>
      </c>
      <c r="D8" s="131" t="s">
        <v>6160</v>
      </c>
      <c r="F8" s="1">
        <f t="shared" si="1"/>
        <v>224803</v>
      </c>
    </row>
    <row r="9" spans="2:6" x14ac:dyDescent="0.25">
      <c r="B9" s="131" t="s">
        <v>6291</v>
      </c>
      <c r="C9" s="145">
        <v>1450</v>
      </c>
      <c r="D9" s="131" t="s">
        <v>6292</v>
      </c>
      <c r="F9" s="1">
        <f t="shared" si="1"/>
        <v>1798</v>
      </c>
    </row>
    <row r="10" spans="2:6" x14ac:dyDescent="0.25">
      <c r="B10" s="131" t="s">
        <v>7118</v>
      </c>
      <c r="C10" s="145">
        <v>49377</v>
      </c>
      <c r="D10" s="131" t="s">
        <v>6160</v>
      </c>
      <c r="F10" s="1">
        <f t="shared" si="1"/>
        <v>61227</v>
      </c>
    </row>
    <row r="11" spans="2:6" x14ac:dyDescent="0.25">
      <c r="B11" s="131" t="s">
        <v>7119</v>
      </c>
      <c r="C11" s="145">
        <v>315885</v>
      </c>
      <c r="D11" s="131" t="s">
        <v>6160</v>
      </c>
      <c r="F11" s="1">
        <f t="shared" si="1"/>
        <v>391697</v>
      </c>
    </row>
    <row r="12" spans="2:6" x14ac:dyDescent="0.25">
      <c r="B12" s="131" t="s">
        <v>7120</v>
      </c>
      <c r="C12" s="145">
        <v>68771</v>
      </c>
      <c r="D12" s="131" t="s">
        <v>6160</v>
      </c>
      <c r="F12" s="1">
        <f t="shared" si="1"/>
        <v>85276</v>
      </c>
    </row>
    <row r="13" spans="2:6" x14ac:dyDescent="0.25">
      <c r="B13" s="131" t="s">
        <v>7117</v>
      </c>
      <c r="C13" s="145">
        <v>4707</v>
      </c>
      <c r="D13" s="131" t="s">
        <v>6160</v>
      </c>
      <c r="F13" s="1">
        <f t="shared" si="1"/>
        <v>5837</v>
      </c>
    </row>
    <row r="14" spans="2:6" x14ac:dyDescent="0.25">
      <c r="B14" s="131" t="s">
        <v>7630</v>
      </c>
      <c r="C14" s="145">
        <v>4905</v>
      </c>
      <c r="D14" s="131" t="s">
        <v>6160</v>
      </c>
      <c r="F14" s="1">
        <f t="shared" si="1"/>
        <v>6082</v>
      </c>
    </row>
    <row r="15" spans="2:6" x14ac:dyDescent="0.25">
      <c r="B15" s="131" t="s">
        <v>6463</v>
      </c>
      <c r="C15" s="145">
        <v>66987</v>
      </c>
      <c r="D15" s="131" t="s">
        <v>6160</v>
      </c>
      <c r="F15" s="1">
        <f t="shared" si="1"/>
        <v>83064</v>
      </c>
    </row>
    <row r="16" spans="2:6" x14ac:dyDescent="0.25">
      <c r="B16" s="131" t="s">
        <v>6939</v>
      </c>
      <c r="C16" s="145">
        <v>2904</v>
      </c>
      <c r="D16" s="131" t="s">
        <v>6160</v>
      </c>
      <c r="F16" s="1">
        <f t="shared" si="1"/>
        <v>3601</v>
      </c>
    </row>
    <row r="17" spans="2:6" x14ac:dyDescent="0.25">
      <c r="B17" s="131" t="s">
        <v>7114</v>
      </c>
      <c r="C17" s="1">
        <v>6676</v>
      </c>
      <c r="D17" s="131" t="s">
        <v>6160</v>
      </c>
      <c r="F17" s="1">
        <f t="shared" si="1"/>
        <v>8278</v>
      </c>
    </row>
    <row r="18" spans="2:6" x14ac:dyDescent="0.25">
      <c r="B18" s="131" t="s">
        <v>6938</v>
      </c>
      <c r="C18" s="1">
        <v>4448</v>
      </c>
      <c r="D18" s="131" t="s">
        <v>6160</v>
      </c>
      <c r="F18" s="1">
        <f t="shared" si="1"/>
        <v>5516</v>
      </c>
    </row>
    <row r="19" spans="2:6" x14ac:dyDescent="0.25">
      <c r="B19" s="131" t="s">
        <v>7115</v>
      </c>
      <c r="C19" s="1">
        <v>3086</v>
      </c>
      <c r="D19" s="131" t="s">
        <v>6160</v>
      </c>
      <c r="F19" s="1">
        <f t="shared" si="1"/>
        <v>3827</v>
      </c>
    </row>
    <row r="20" spans="2:6" x14ac:dyDescent="0.25">
      <c r="B20" s="131" t="s">
        <v>6937</v>
      </c>
      <c r="C20" s="145">
        <v>3890</v>
      </c>
      <c r="D20" s="131" t="s">
        <v>6160</v>
      </c>
      <c r="F20" s="1">
        <f t="shared" si="1"/>
        <v>4824</v>
      </c>
    </row>
    <row r="21" spans="2:6" x14ac:dyDescent="0.25">
      <c r="B21" s="131" t="s">
        <v>7068</v>
      </c>
      <c r="C21" s="145">
        <v>5954</v>
      </c>
      <c r="D21" s="131" t="s">
        <v>6160</v>
      </c>
      <c r="F21" s="1">
        <f t="shared" si="1"/>
        <v>7383</v>
      </c>
    </row>
    <row r="22" spans="2:6" x14ac:dyDescent="0.25">
      <c r="B22" s="131" t="s">
        <v>7116</v>
      </c>
      <c r="C22" s="145">
        <v>4833</v>
      </c>
      <c r="D22" s="131" t="s">
        <v>6160</v>
      </c>
      <c r="F22" s="1">
        <f t="shared" si="1"/>
        <v>5993</v>
      </c>
    </row>
    <row r="23" spans="2:6" x14ac:dyDescent="0.25">
      <c r="B23" s="131" t="s">
        <v>7069</v>
      </c>
      <c r="C23" s="145">
        <v>3989</v>
      </c>
      <c r="D23" s="131" t="s">
        <v>6160</v>
      </c>
      <c r="F23" s="1">
        <f t="shared" si="1"/>
        <v>4946</v>
      </c>
    </row>
    <row r="24" spans="2:6" x14ac:dyDescent="0.25">
      <c r="B24" s="131" t="s">
        <v>7629</v>
      </c>
      <c r="C24" s="145">
        <v>5554</v>
      </c>
      <c r="D24" s="131" t="s">
        <v>6473</v>
      </c>
      <c r="F24" s="1">
        <f t="shared" si="1"/>
        <v>6887</v>
      </c>
    </row>
    <row r="25" spans="2:6" x14ac:dyDescent="0.25">
      <c r="B25" s="131" t="s">
        <v>6307</v>
      </c>
      <c r="C25" s="145">
        <v>455</v>
      </c>
      <c r="D25" s="131" t="s">
        <v>6292</v>
      </c>
      <c r="F25" s="1">
        <f t="shared" si="1"/>
        <v>564</v>
      </c>
    </row>
    <row r="26" spans="2:6" x14ac:dyDescent="0.25">
      <c r="B26" s="131" t="s">
        <v>6966</v>
      </c>
      <c r="C26" s="145">
        <v>79854</v>
      </c>
      <c r="D26" s="131" t="s">
        <v>6160</v>
      </c>
      <c r="F26" s="1">
        <f t="shared" si="1"/>
        <v>99019</v>
      </c>
    </row>
    <row r="27" spans="2:6" x14ac:dyDescent="0.25">
      <c r="B27" s="131" t="s">
        <v>7633</v>
      </c>
      <c r="C27" s="145">
        <v>5728</v>
      </c>
      <c r="D27" s="131" t="s">
        <v>6160</v>
      </c>
      <c r="F27" s="1">
        <f t="shared" si="1"/>
        <v>7103</v>
      </c>
    </row>
    <row r="28" spans="2:6" x14ac:dyDescent="0.25">
      <c r="B28" s="131" t="s">
        <v>6472</v>
      </c>
      <c r="C28" s="145">
        <v>72372</v>
      </c>
      <c r="D28" s="131" t="s">
        <v>6160</v>
      </c>
      <c r="F28" s="1">
        <f t="shared" si="1"/>
        <v>89741</v>
      </c>
    </row>
    <row r="29" spans="2:6" x14ac:dyDescent="0.25">
      <c r="B29" s="131" t="s">
        <v>7635</v>
      </c>
      <c r="C29" s="145">
        <v>806</v>
      </c>
      <c r="D29" s="131" t="s">
        <v>7639</v>
      </c>
      <c r="F29" s="1">
        <f t="shared" si="1"/>
        <v>999</v>
      </c>
    </row>
    <row r="30" spans="2:6" x14ac:dyDescent="0.25">
      <c r="B30" s="131" t="s">
        <v>7636</v>
      </c>
      <c r="C30" s="145">
        <v>201</v>
      </c>
      <c r="D30" s="131" t="s">
        <v>7639</v>
      </c>
      <c r="F30" s="1">
        <f t="shared" si="1"/>
        <v>249</v>
      </c>
    </row>
    <row r="31" spans="2:6" x14ac:dyDescent="0.25">
      <c r="B31" s="131" t="s">
        <v>7637</v>
      </c>
      <c r="C31" s="145">
        <v>402</v>
      </c>
      <c r="D31" s="131" t="s">
        <v>7639</v>
      </c>
      <c r="F31" s="1">
        <f t="shared" si="1"/>
        <v>498</v>
      </c>
    </row>
    <row r="32" spans="2:6" x14ac:dyDescent="0.25">
      <c r="B32" s="131" t="s">
        <v>7638</v>
      </c>
      <c r="C32" s="145">
        <v>201</v>
      </c>
      <c r="D32" s="131" t="s">
        <v>7639</v>
      </c>
      <c r="F32" s="1">
        <f t="shared" si="1"/>
        <v>249</v>
      </c>
    </row>
    <row r="33" spans="2:6" x14ac:dyDescent="0.25">
      <c r="B33" s="131" t="s">
        <v>7628</v>
      </c>
      <c r="C33" s="145">
        <v>19902</v>
      </c>
      <c r="D33" s="131" t="s">
        <v>6160</v>
      </c>
      <c r="F33" s="1">
        <f t="shared" si="1"/>
        <v>24678</v>
      </c>
    </row>
    <row r="34" spans="2:6" x14ac:dyDescent="0.25">
      <c r="B34" s="131" t="s">
        <v>7627</v>
      </c>
      <c r="C34" s="167">
        <v>2974</v>
      </c>
      <c r="D34" s="168" t="s">
        <v>6160</v>
      </c>
      <c r="F34" s="1">
        <f t="shared" si="1"/>
        <v>3688</v>
      </c>
    </row>
    <row r="35" spans="2:6" x14ac:dyDescent="0.25">
      <c r="B35" s="131" t="s">
        <v>7626</v>
      </c>
      <c r="C35" s="242">
        <v>3978</v>
      </c>
      <c r="D35" s="240" t="s">
        <v>6160</v>
      </c>
      <c r="F35" s="1">
        <f t="shared" si="1"/>
        <v>4933</v>
      </c>
    </row>
    <row r="36" spans="2:6" x14ac:dyDescent="0.25">
      <c r="B36" s="131" t="s">
        <v>7625</v>
      </c>
      <c r="C36" s="242">
        <v>4582</v>
      </c>
      <c r="D36" s="240" t="s">
        <v>6160</v>
      </c>
      <c r="F36" s="1">
        <f t="shared" si="1"/>
        <v>5682</v>
      </c>
    </row>
    <row r="37" spans="2:6" x14ac:dyDescent="0.25">
      <c r="B37" s="131" t="s">
        <v>6949</v>
      </c>
      <c r="C37" s="145">
        <v>12816</v>
      </c>
      <c r="D37" s="131" t="s">
        <v>6160</v>
      </c>
      <c r="F37" s="1">
        <f t="shared" si="1"/>
        <v>15892</v>
      </c>
    </row>
    <row r="38" spans="2:6" x14ac:dyDescent="0.25">
      <c r="B38" s="131" t="s">
        <v>6950</v>
      </c>
      <c r="C38" s="145">
        <v>9863</v>
      </c>
      <c r="D38" s="131" t="s">
        <v>6160</v>
      </c>
      <c r="F38" s="1">
        <f t="shared" si="1"/>
        <v>12230</v>
      </c>
    </row>
    <row r="39" spans="2:6" x14ac:dyDescent="0.25">
      <c r="B39" s="131" t="s">
        <v>7111</v>
      </c>
      <c r="C39" s="145">
        <v>7561</v>
      </c>
      <c r="D39" s="131" t="s">
        <v>6160</v>
      </c>
      <c r="F39" s="1">
        <f t="shared" si="1"/>
        <v>9376</v>
      </c>
    </row>
    <row r="40" spans="2:6" x14ac:dyDescent="0.25">
      <c r="B40" s="131" t="s">
        <v>7634</v>
      </c>
      <c r="C40" s="145">
        <v>12096</v>
      </c>
      <c r="D40" s="131" t="s">
        <v>6160</v>
      </c>
      <c r="F40" s="1">
        <f t="shared" si="1"/>
        <v>14999</v>
      </c>
    </row>
    <row r="41" spans="2:6" x14ac:dyDescent="0.25">
      <c r="B41" s="131" t="s">
        <v>7624</v>
      </c>
      <c r="C41" s="145">
        <v>27073</v>
      </c>
      <c r="D41" s="131" t="s">
        <v>6160</v>
      </c>
      <c r="F41" s="1">
        <f t="shared" si="1"/>
        <v>33571</v>
      </c>
    </row>
    <row r="42" spans="2:6" x14ac:dyDescent="0.25">
      <c r="B42" s="131" t="s">
        <v>7623</v>
      </c>
      <c r="C42" s="145">
        <v>1197</v>
      </c>
      <c r="D42" s="131" t="s">
        <v>6160</v>
      </c>
      <c r="F42" s="1">
        <f t="shared" si="1"/>
        <v>1484</v>
      </c>
    </row>
    <row r="43" spans="2:6" x14ac:dyDescent="0.25">
      <c r="B43" s="131" t="s">
        <v>7622</v>
      </c>
      <c r="C43" s="145">
        <v>3412</v>
      </c>
      <c r="D43" s="131" t="s">
        <v>6160</v>
      </c>
      <c r="F43" s="1">
        <f t="shared" si="1"/>
        <v>4231</v>
      </c>
    </row>
    <row r="44" spans="2:6" x14ac:dyDescent="0.25">
      <c r="B44" s="131" t="s">
        <v>7621</v>
      </c>
      <c r="C44" s="145">
        <v>1778</v>
      </c>
      <c r="D44" s="131" t="s">
        <v>6160</v>
      </c>
      <c r="F44" s="1">
        <f t="shared" si="1"/>
        <v>2205</v>
      </c>
    </row>
    <row r="45" spans="2:6" x14ac:dyDescent="0.25">
      <c r="B45" s="131" t="s">
        <v>7620</v>
      </c>
      <c r="C45" s="145">
        <v>2403</v>
      </c>
      <c r="D45" s="131" t="s">
        <v>6160</v>
      </c>
      <c r="F45" s="1">
        <f t="shared" si="1"/>
        <v>2980</v>
      </c>
    </row>
    <row r="46" spans="2:6" x14ac:dyDescent="0.25">
      <c r="B46" s="131" t="s">
        <v>7619</v>
      </c>
      <c r="C46" s="145">
        <v>7365</v>
      </c>
      <c r="D46" s="131" t="s">
        <v>6160</v>
      </c>
      <c r="F46" s="1">
        <f t="shared" si="1"/>
        <v>9133</v>
      </c>
    </row>
    <row r="47" spans="2:6" x14ac:dyDescent="0.25">
      <c r="B47" s="131" t="s">
        <v>7618</v>
      </c>
      <c r="C47" s="145">
        <v>3232</v>
      </c>
      <c r="D47" s="131" t="s">
        <v>6160</v>
      </c>
      <c r="F47" s="1">
        <f t="shared" si="1"/>
        <v>4008</v>
      </c>
    </row>
    <row r="48" spans="2:6" x14ac:dyDescent="0.25">
      <c r="B48" s="131" t="s">
        <v>7050</v>
      </c>
      <c r="C48" s="145">
        <v>1549</v>
      </c>
      <c r="D48" s="131" t="s">
        <v>6160</v>
      </c>
      <c r="F48" s="1">
        <f t="shared" si="1"/>
        <v>1921</v>
      </c>
    </row>
    <row r="49" spans="2:10" x14ac:dyDescent="0.25">
      <c r="B49" s="131" t="s">
        <v>6935</v>
      </c>
      <c r="C49" s="145">
        <v>3818</v>
      </c>
      <c r="D49" s="131" t="s">
        <v>6160</v>
      </c>
      <c r="F49" s="1">
        <f t="shared" si="1"/>
        <v>4734</v>
      </c>
    </row>
    <row r="50" spans="2:10" x14ac:dyDescent="0.25">
      <c r="B50" s="131" t="s">
        <v>6935</v>
      </c>
      <c r="C50" s="145">
        <v>3356</v>
      </c>
      <c r="D50" s="131" t="s">
        <v>6160</v>
      </c>
      <c r="F50" s="1">
        <f t="shared" si="1"/>
        <v>4161</v>
      </c>
    </row>
    <row r="51" spans="2:10" x14ac:dyDescent="0.25">
      <c r="B51" s="131" t="s">
        <v>6936</v>
      </c>
      <c r="C51" s="145">
        <v>2882</v>
      </c>
      <c r="D51" s="131" t="s">
        <v>6160</v>
      </c>
      <c r="F51" s="1">
        <f t="shared" si="1"/>
        <v>3574</v>
      </c>
    </row>
    <row r="52" spans="2:10" x14ac:dyDescent="0.25">
      <c r="B52" s="131" t="s">
        <v>6934</v>
      </c>
      <c r="C52" s="145">
        <v>1863</v>
      </c>
      <c r="D52" s="131" t="s">
        <v>6160</v>
      </c>
      <c r="F52" s="1">
        <f t="shared" si="1"/>
        <v>2310</v>
      </c>
    </row>
    <row r="53" spans="2:10" x14ac:dyDescent="0.25">
      <c r="B53" s="131" t="s">
        <v>7082</v>
      </c>
      <c r="C53" s="145">
        <v>2100</v>
      </c>
      <c r="D53" s="131" t="s">
        <v>6160</v>
      </c>
      <c r="F53" s="1">
        <f t="shared" si="1"/>
        <v>2604</v>
      </c>
    </row>
    <row r="54" spans="2:10" x14ac:dyDescent="0.25">
      <c r="B54" s="131" t="s">
        <v>7112</v>
      </c>
      <c r="C54" s="145">
        <v>3811</v>
      </c>
      <c r="D54" s="131" t="s">
        <v>6160</v>
      </c>
      <c r="F54" s="1">
        <f t="shared" si="1"/>
        <v>4726</v>
      </c>
    </row>
    <row r="55" spans="2:10" x14ac:dyDescent="0.25">
      <c r="B55" s="131" t="s">
        <v>7083</v>
      </c>
      <c r="C55" s="145">
        <v>2398</v>
      </c>
      <c r="D55" s="131" t="s">
        <v>6160</v>
      </c>
      <c r="F55" s="1">
        <f t="shared" si="1"/>
        <v>2974</v>
      </c>
    </row>
    <row r="56" spans="2:10" x14ac:dyDescent="0.25">
      <c r="B56" s="131" t="s">
        <v>7113</v>
      </c>
      <c r="C56" s="145">
        <v>1883</v>
      </c>
      <c r="D56" s="131" t="s">
        <v>6160</v>
      </c>
      <c r="F56" s="1">
        <f t="shared" si="1"/>
        <v>2335</v>
      </c>
    </row>
    <row r="57" spans="2:10" x14ac:dyDescent="0.25">
      <c r="B57" s="131" t="s">
        <v>7617</v>
      </c>
      <c r="C57" s="145">
        <v>13906</v>
      </c>
      <c r="D57" s="131" t="s">
        <v>6160</v>
      </c>
      <c r="F57" s="1">
        <f t="shared" si="1"/>
        <v>17243</v>
      </c>
    </row>
    <row r="58" spans="2:10" x14ac:dyDescent="0.25">
      <c r="B58" s="131" t="s">
        <v>7616</v>
      </c>
      <c r="C58" s="145">
        <v>5137</v>
      </c>
      <c r="D58" s="131" t="s">
        <v>6160</v>
      </c>
      <c r="F58" s="1">
        <f t="shared" si="1"/>
        <v>6370</v>
      </c>
    </row>
    <row r="59" spans="2:10" x14ac:dyDescent="0.25">
      <c r="B59" s="131" t="s">
        <v>6948</v>
      </c>
      <c r="C59" s="145">
        <v>17127</v>
      </c>
      <c r="D59" s="131" t="s">
        <v>6160</v>
      </c>
      <c r="F59" s="1">
        <f t="shared" si="1"/>
        <v>21237</v>
      </c>
    </row>
    <row r="60" spans="2:10" x14ac:dyDescent="0.25">
      <c r="B60" s="131" t="s">
        <v>6947</v>
      </c>
      <c r="C60" s="145">
        <v>12832</v>
      </c>
      <c r="D60" s="131" t="s">
        <v>6160</v>
      </c>
      <c r="F60" s="1">
        <f t="shared" si="1"/>
        <v>15912</v>
      </c>
    </row>
    <row r="61" spans="2:10" x14ac:dyDescent="0.25">
      <c r="B61" s="131" t="s">
        <v>6945</v>
      </c>
      <c r="C61" s="145">
        <v>1721</v>
      </c>
      <c r="D61" s="131" t="s">
        <v>6358</v>
      </c>
      <c r="F61" s="1">
        <f t="shared" si="1"/>
        <v>2134</v>
      </c>
      <c r="I61" s="1"/>
      <c r="J61" s="1"/>
    </row>
    <row r="62" spans="2:10" x14ac:dyDescent="0.25">
      <c r="B62" s="131" t="s">
        <v>6946</v>
      </c>
      <c r="C62" s="145">
        <v>2051</v>
      </c>
      <c r="D62" s="131" t="s">
        <v>6358</v>
      </c>
      <c r="F62" s="1">
        <f t="shared" si="1"/>
        <v>2543</v>
      </c>
      <c r="I62" s="1"/>
      <c r="J62" s="1"/>
    </row>
    <row r="63" spans="2:10" x14ac:dyDescent="0.25">
      <c r="B63" s="131" t="s">
        <v>7615</v>
      </c>
      <c r="C63" s="145">
        <v>4804</v>
      </c>
      <c r="D63" s="131" t="s">
        <v>6473</v>
      </c>
      <c r="F63" s="1">
        <f t="shared" si="1"/>
        <v>5957</v>
      </c>
      <c r="H63" s="28"/>
      <c r="I63" s="1"/>
      <c r="J63" s="48"/>
    </row>
    <row r="64" spans="2:10" x14ac:dyDescent="0.25">
      <c r="B64" s="131" t="s">
        <v>7614</v>
      </c>
      <c r="C64" s="145">
        <v>29556</v>
      </c>
      <c r="D64" s="131" t="s">
        <v>6473</v>
      </c>
      <c r="F64" s="1">
        <f t="shared" si="1"/>
        <v>36649</v>
      </c>
    </row>
    <row r="65" spans="2:6" x14ac:dyDescent="0.25">
      <c r="B65" s="131" t="s">
        <v>6268</v>
      </c>
      <c r="C65" s="145">
        <v>299</v>
      </c>
      <c r="D65" s="131" t="s">
        <v>6160</v>
      </c>
      <c r="F65" s="1">
        <f t="shared" si="1"/>
        <v>371</v>
      </c>
    </row>
    <row r="66" spans="2:6" x14ac:dyDescent="0.25">
      <c r="B66" s="131" t="s">
        <v>6267</v>
      </c>
      <c r="C66" s="145">
        <v>661</v>
      </c>
      <c r="D66" s="131" t="s">
        <v>6160</v>
      </c>
      <c r="F66" s="1">
        <f t="shared" si="1"/>
        <v>820</v>
      </c>
    </row>
    <row r="67" spans="2:6" x14ac:dyDescent="0.25">
      <c r="B67" s="131" t="s">
        <v>6196</v>
      </c>
      <c r="C67" s="145">
        <v>4550</v>
      </c>
      <c r="D67" s="131" t="s">
        <v>6160</v>
      </c>
      <c r="F67" s="1">
        <f t="shared" si="1"/>
        <v>5642</v>
      </c>
    </row>
    <row r="68" spans="2:6" x14ac:dyDescent="0.25">
      <c r="B68" s="131" t="s">
        <v>6464</v>
      </c>
      <c r="C68" s="145">
        <v>30680</v>
      </c>
      <c r="D68" s="131" t="s">
        <v>6160</v>
      </c>
      <c r="F68" s="1">
        <f t="shared" si="1"/>
        <v>38043</v>
      </c>
    </row>
    <row r="69" spans="2:6" x14ac:dyDescent="0.25">
      <c r="B69" s="131" t="s">
        <v>6932</v>
      </c>
      <c r="C69" s="145">
        <v>12306</v>
      </c>
      <c r="D69" s="131" t="s">
        <v>6160</v>
      </c>
      <c r="F69" s="1">
        <f t="shared" si="1"/>
        <v>15259</v>
      </c>
    </row>
    <row r="70" spans="2:6" x14ac:dyDescent="0.25">
      <c r="B70" s="131" t="s">
        <v>6471</v>
      </c>
      <c r="C70" s="145">
        <v>21409</v>
      </c>
      <c r="D70" s="131" t="s">
        <v>6160</v>
      </c>
      <c r="F70" s="1">
        <f t="shared" si="1"/>
        <v>26547</v>
      </c>
    </row>
    <row r="71" spans="2:6" x14ac:dyDescent="0.25">
      <c r="B71" s="131" t="s">
        <v>6933</v>
      </c>
      <c r="C71" s="145">
        <v>16352</v>
      </c>
      <c r="D71" s="131" t="s">
        <v>6160</v>
      </c>
      <c r="F71" s="1">
        <f t="shared" si="1"/>
        <v>20276</v>
      </c>
    </row>
    <row r="72" spans="2:6" x14ac:dyDescent="0.25">
      <c r="B72" s="131" t="s">
        <v>6888</v>
      </c>
      <c r="C72" s="145">
        <v>1805</v>
      </c>
      <c r="D72" s="131" t="s">
        <v>6890</v>
      </c>
      <c r="F72" s="1">
        <f t="shared" si="1"/>
        <v>2238</v>
      </c>
    </row>
    <row r="73" spans="2:6" x14ac:dyDescent="0.25">
      <c r="B73" s="131" t="s">
        <v>6889</v>
      </c>
      <c r="C73" s="145">
        <v>3371</v>
      </c>
      <c r="D73" s="131" t="s">
        <v>6890</v>
      </c>
      <c r="F73" s="1">
        <f t="shared" si="1"/>
        <v>4180</v>
      </c>
    </row>
    <row r="74" spans="2:6" x14ac:dyDescent="0.25">
      <c r="B74" s="131" t="s">
        <v>6887</v>
      </c>
      <c r="C74" s="145">
        <v>2335</v>
      </c>
      <c r="D74" s="131" t="s">
        <v>6890</v>
      </c>
      <c r="F74" s="1">
        <f t="shared" ref="F74:F128" si="2">C74*1.24</f>
        <v>2895</v>
      </c>
    </row>
    <row r="75" spans="2:6" x14ac:dyDescent="0.25">
      <c r="B75" s="131" t="s">
        <v>7148</v>
      </c>
      <c r="C75" s="145">
        <v>2597</v>
      </c>
      <c r="D75" s="131" t="s">
        <v>6160</v>
      </c>
      <c r="F75" s="1">
        <f t="shared" si="2"/>
        <v>3220</v>
      </c>
    </row>
    <row r="76" spans="2:6" x14ac:dyDescent="0.25">
      <c r="B76" s="131" t="s">
        <v>7149</v>
      </c>
      <c r="C76" s="145">
        <v>3875</v>
      </c>
      <c r="D76" s="131" t="s">
        <v>6160</v>
      </c>
      <c r="F76" s="1">
        <f t="shared" si="2"/>
        <v>4805</v>
      </c>
    </row>
    <row r="77" spans="2:6" x14ac:dyDescent="0.25">
      <c r="B77" s="131" t="s">
        <v>7613</v>
      </c>
      <c r="C77" s="145">
        <v>248</v>
      </c>
      <c r="D77" s="131" t="s">
        <v>6160</v>
      </c>
      <c r="F77" s="1">
        <f t="shared" si="2"/>
        <v>308</v>
      </c>
    </row>
    <row r="78" spans="2:6" x14ac:dyDescent="0.25">
      <c r="B78" s="131" t="s">
        <v>7612</v>
      </c>
      <c r="C78" s="145">
        <v>155</v>
      </c>
      <c r="D78" s="131" t="s">
        <v>6160</v>
      </c>
      <c r="F78" s="1">
        <f t="shared" si="2"/>
        <v>192</v>
      </c>
    </row>
    <row r="79" spans="2:6" x14ac:dyDescent="0.25">
      <c r="B79" s="131" t="s">
        <v>6318</v>
      </c>
      <c r="C79" s="145">
        <v>309</v>
      </c>
      <c r="D79" s="131" t="s">
        <v>6160</v>
      </c>
      <c r="F79" s="1">
        <f t="shared" si="2"/>
        <v>383</v>
      </c>
    </row>
    <row r="80" spans="2:6" x14ac:dyDescent="0.25">
      <c r="B80" s="131" t="s">
        <v>6319</v>
      </c>
      <c r="C80" s="145">
        <v>504</v>
      </c>
      <c r="D80" s="131" t="s">
        <v>6160</v>
      </c>
      <c r="F80" s="1">
        <f t="shared" si="2"/>
        <v>625</v>
      </c>
    </row>
    <row r="81" spans="2:6" x14ac:dyDescent="0.25">
      <c r="B81" s="131" t="s">
        <v>6320</v>
      </c>
      <c r="C81" s="145">
        <v>413</v>
      </c>
      <c r="D81" s="131" t="s">
        <v>6160</v>
      </c>
      <c r="F81" s="1">
        <f t="shared" si="2"/>
        <v>512</v>
      </c>
    </row>
    <row r="82" spans="2:6" x14ac:dyDescent="0.25">
      <c r="B82" s="131" t="s">
        <v>6269</v>
      </c>
      <c r="C82" s="145">
        <v>474</v>
      </c>
      <c r="D82" s="131" t="s">
        <v>6160</v>
      </c>
      <c r="F82" s="1">
        <f t="shared" si="2"/>
        <v>588</v>
      </c>
    </row>
    <row r="83" spans="2:6" x14ac:dyDescent="0.25">
      <c r="B83" s="131" t="s">
        <v>6994</v>
      </c>
      <c r="C83" s="145">
        <v>7938</v>
      </c>
      <c r="D83" s="131" t="s">
        <v>6160</v>
      </c>
      <c r="F83" s="1">
        <f t="shared" si="2"/>
        <v>9843</v>
      </c>
    </row>
    <row r="84" spans="2:6" x14ac:dyDescent="0.25">
      <c r="B84" s="131" t="s">
        <v>7002</v>
      </c>
      <c r="C84" s="145">
        <v>8457</v>
      </c>
      <c r="D84" s="131" t="s">
        <v>6160</v>
      </c>
      <c r="F84" s="1">
        <f t="shared" si="2"/>
        <v>10487</v>
      </c>
    </row>
    <row r="85" spans="2:6" x14ac:dyDescent="0.25">
      <c r="B85" s="131" t="s">
        <v>7051</v>
      </c>
      <c r="C85" s="145">
        <v>8465</v>
      </c>
      <c r="D85" s="131" t="s">
        <v>6160</v>
      </c>
      <c r="F85" s="1">
        <f t="shared" si="2"/>
        <v>10497</v>
      </c>
    </row>
    <row r="86" spans="2:6" x14ac:dyDescent="0.25">
      <c r="B86" s="131" t="s">
        <v>7611</v>
      </c>
      <c r="C86" s="145">
        <v>11775</v>
      </c>
      <c r="D86" s="131" t="s">
        <v>6160</v>
      </c>
      <c r="F86" s="1">
        <f t="shared" si="2"/>
        <v>14601</v>
      </c>
    </row>
    <row r="87" spans="2:6" x14ac:dyDescent="0.25">
      <c r="B87" s="131" t="s">
        <v>7610</v>
      </c>
      <c r="C87" s="145">
        <v>8862</v>
      </c>
      <c r="D87" s="131" t="s">
        <v>6160</v>
      </c>
      <c r="F87" s="1">
        <f t="shared" si="2"/>
        <v>10989</v>
      </c>
    </row>
    <row r="88" spans="2:6" x14ac:dyDescent="0.25">
      <c r="B88" s="131" t="s">
        <v>7609</v>
      </c>
      <c r="C88" s="145">
        <v>467720</v>
      </c>
      <c r="D88" s="131" t="s">
        <v>6160</v>
      </c>
      <c r="F88" s="1">
        <f t="shared" si="2"/>
        <v>579973</v>
      </c>
    </row>
    <row r="89" spans="2:6" x14ac:dyDescent="0.25">
      <c r="B89" s="131" t="s">
        <v>6467</v>
      </c>
      <c r="C89" s="145">
        <v>293391</v>
      </c>
      <c r="D89" s="131" t="s">
        <v>6160</v>
      </c>
      <c r="F89" s="1">
        <f t="shared" si="2"/>
        <v>363805</v>
      </c>
    </row>
    <row r="90" spans="2:6" x14ac:dyDescent="0.25">
      <c r="B90" s="131" t="s">
        <v>6466</v>
      </c>
      <c r="C90" s="145">
        <v>15649</v>
      </c>
      <c r="D90" s="131" t="s">
        <v>6160</v>
      </c>
      <c r="F90" s="1">
        <f t="shared" si="2"/>
        <v>19405</v>
      </c>
    </row>
    <row r="91" spans="2:6" x14ac:dyDescent="0.25">
      <c r="B91" s="131" t="s">
        <v>6422</v>
      </c>
      <c r="C91" s="145">
        <v>3911</v>
      </c>
      <c r="D91" s="131" t="s">
        <v>6160</v>
      </c>
      <c r="F91" s="1">
        <f t="shared" si="2"/>
        <v>4850</v>
      </c>
    </row>
    <row r="92" spans="2:6" x14ac:dyDescent="0.25">
      <c r="B92" s="131" t="s">
        <v>6923</v>
      </c>
      <c r="C92" s="145">
        <v>1677</v>
      </c>
      <c r="D92" s="131" t="s">
        <v>6160</v>
      </c>
      <c r="F92" s="1">
        <f t="shared" si="2"/>
        <v>2079</v>
      </c>
    </row>
    <row r="93" spans="2:6" x14ac:dyDescent="0.25">
      <c r="B93" s="131" t="s">
        <v>6922</v>
      </c>
      <c r="C93" s="145">
        <v>1842</v>
      </c>
      <c r="D93" s="131" t="s">
        <v>6160</v>
      </c>
      <c r="F93" s="1">
        <f t="shared" si="2"/>
        <v>2284</v>
      </c>
    </row>
    <row r="94" spans="2:6" x14ac:dyDescent="0.25">
      <c r="B94" s="131" t="s">
        <v>7053</v>
      </c>
      <c r="C94" s="145">
        <v>1591</v>
      </c>
      <c r="D94" s="131" t="s">
        <v>6160</v>
      </c>
      <c r="F94" s="1">
        <f t="shared" si="2"/>
        <v>1973</v>
      </c>
    </row>
    <row r="95" spans="2:6" x14ac:dyDescent="0.25">
      <c r="B95" s="131" t="s">
        <v>7052</v>
      </c>
      <c r="C95" s="145">
        <v>5787</v>
      </c>
      <c r="D95" s="131" t="s">
        <v>6160</v>
      </c>
      <c r="F95" s="1">
        <f t="shared" si="2"/>
        <v>7176</v>
      </c>
    </row>
    <row r="96" spans="2:6" x14ac:dyDescent="0.25">
      <c r="B96" s="131" t="s">
        <v>6967</v>
      </c>
      <c r="C96" s="145">
        <v>195871</v>
      </c>
      <c r="D96" s="131" t="s">
        <v>6160</v>
      </c>
      <c r="F96" s="1">
        <f t="shared" si="2"/>
        <v>242880</v>
      </c>
    </row>
    <row r="97" spans="2:6" x14ac:dyDescent="0.25">
      <c r="B97" s="131" t="s">
        <v>7608</v>
      </c>
      <c r="C97" s="145">
        <v>1578</v>
      </c>
      <c r="D97" s="131" t="s">
        <v>6473</v>
      </c>
      <c r="F97" s="1">
        <f t="shared" si="2"/>
        <v>1957</v>
      </c>
    </row>
    <row r="98" spans="2:6" x14ac:dyDescent="0.25">
      <c r="B98" s="131" t="s">
        <v>6951</v>
      </c>
      <c r="C98" s="145">
        <v>2368</v>
      </c>
      <c r="D98" s="131" t="s">
        <v>6160</v>
      </c>
      <c r="F98" s="1">
        <f t="shared" si="2"/>
        <v>2936</v>
      </c>
    </row>
    <row r="99" spans="2:6" x14ac:dyDescent="0.25">
      <c r="B99" s="131" t="s">
        <v>6372</v>
      </c>
      <c r="C99" s="145">
        <v>3919</v>
      </c>
      <c r="D99" s="131" t="s">
        <v>6160</v>
      </c>
      <c r="F99" s="1">
        <f t="shared" si="2"/>
        <v>4860</v>
      </c>
    </row>
    <row r="100" spans="2:6" x14ac:dyDescent="0.25">
      <c r="B100" s="131" t="s">
        <v>6894</v>
      </c>
      <c r="C100" s="145">
        <v>2960</v>
      </c>
      <c r="D100" s="131" t="s">
        <v>6160</v>
      </c>
      <c r="F100" s="1">
        <f t="shared" si="2"/>
        <v>3670</v>
      </c>
    </row>
    <row r="101" spans="2:6" x14ac:dyDescent="0.25">
      <c r="B101" s="131" t="s">
        <v>6895</v>
      </c>
      <c r="C101" s="145">
        <v>3250</v>
      </c>
      <c r="D101" s="131" t="s">
        <v>6160</v>
      </c>
      <c r="F101" s="1">
        <f t="shared" si="2"/>
        <v>4030</v>
      </c>
    </row>
    <row r="102" spans="2:6" x14ac:dyDescent="0.25">
      <c r="B102" s="131" t="s">
        <v>6468</v>
      </c>
      <c r="C102" s="145">
        <v>21312</v>
      </c>
      <c r="D102" s="131" t="s">
        <v>6160</v>
      </c>
      <c r="F102" s="1">
        <f t="shared" si="2"/>
        <v>26427</v>
      </c>
    </row>
    <row r="103" spans="2:6" x14ac:dyDescent="0.25">
      <c r="B103" s="131" t="s">
        <v>6469</v>
      </c>
      <c r="C103" s="145">
        <v>27783</v>
      </c>
      <c r="D103" s="131" t="s">
        <v>6160</v>
      </c>
      <c r="F103" s="1">
        <f t="shared" si="2"/>
        <v>34451</v>
      </c>
    </row>
    <row r="104" spans="2:6" x14ac:dyDescent="0.25">
      <c r="B104" s="131" t="s">
        <v>7607</v>
      </c>
      <c r="C104" s="145">
        <v>17750</v>
      </c>
      <c r="D104" s="131" t="s">
        <v>6473</v>
      </c>
      <c r="F104" s="1">
        <f t="shared" si="2"/>
        <v>22010</v>
      </c>
    </row>
    <row r="105" spans="2:6" x14ac:dyDescent="0.25">
      <c r="B105" s="131" t="s">
        <v>7606</v>
      </c>
      <c r="C105" s="145">
        <v>17213</v>
      </c>
      <c r="D105" s="131" t="s">
        <v>6160</v>
      </c>
      <c r="F105" s="1">
        <f t="shared" si="2"/>
        <v>21344</v>
      </c>
    </row>
    <row r="106" spans="2:6" x14ac:dyDescent="0.25">
      <c r="B106" s="131" t="s">
        <v>7605</v>
      </c>
      <c r="C106" s="145">
        <v>5555</v>
      </c>
      <c r="D106" s="131" t="s">
        <v>6473</v>
      </c>
      <c r="F106" s="1">
        <f t="shared" si="2"/>
        <v>6888</v>
      </c>
    </row>
    <row r="107" spans="2:6" x14ac:dyDescent="0.25">
      <c r="B107" s="131" t="s">
        <v>7644</v>
      </c>
      <c r="C107" s="145">
        <v>14508</v>
      </c>
      <c r="D107" s="131" t="s">
        <v>6160</v>
      </c>
      <c r="F107" s="1">
        <f t="shared" si="2"/>
        <v>17990</v>
      </c>
    </row>
    <row r="108" spans="2:6" x14ac:dyDescent="0.25">
      <c r="B108" s="131" t="s">
        <v>6882</v>
      </c>
      <c r="C108" s="145">
        <v>126818</v>
      </c>
      <c r="D108" s="131" t="s">
        <v>6160</v>
      </c>
      <c r="F108" s="1">
        <f t="shared" si="2"/>
        <v>157254</v>
      </c>
    </row>
    <row r="109" spans="2:6" x14ac:dyDescent="0.25">
      <c r="B109" s="131" t="s">
        <v>7604</v>
      </c>
      <c r="C109" s="145">
        <v>163643</v>
      </c>
      <c r="D109" s="131" t="s">
        <v>6160</v>
      </c>
      <c r="F109" s="1">
        <f t="shared" si="2"/>
        <v>202917</v>
      </c>
    </row>
    <row r="110" spans="2:6" x14ac:dyDescent="0.25">
      <c r="B110" s="131" t="s">
        <v>6470</v>
      </c>
      <c r="C110" s="145">
        <v>165661</v>
      </c>
      <c r="D110" s="131" t="s">
        <v>6160</v>
      </c>
      <c r="F110" s="1">
        <f t="shared" si="2"/>
        <v>205420</v>
      </c>
    </row>
    <row r="111" spans="2:6" x14ac:dyDescent="0.25">
      <c r="B111" s="131" t="s">
        <v>6881</v>
      </c>
      <c r="C111" s="145">
        <v>202757</v>
      </c>
      <c r="D111" s="131" t="s">
        <v>6160</v>
      </c>
      <c r="F111" s="1">
        <f t="shared" si="2"/>
        <v>251419</v>
      </c>
    </row>
    <row r="112" spans="2:6" x14ac:dyDescent="0.25">
      <c r="B112" s="131" t="s">
        <v>6482</v>
      </c>
      <c r="C112" s="145">
        <v>3445</v>
      </c>
      <c r="D112" s="131" t="s">
        <v>6292</v>
      </c>
      <c r="F112" s="1">
        <f t="shared" si="2"/>
        <v>4272</v>
      </c>
    </row>
    <row r="113" spans="2:6" x14ac:dyDescent="0.25">
      <c r="B113" s="131" t="s">
        <v>6893</v>
      </c>
      <c r="C113" s="145">
        <v>48739</v>
      </c>
      <c r="D113" s="131" t="s">
        <v>6160</v>
      </c>
      <c r="F113" s="1">
        <f t="shared" si="2"/>
        <v>60436</v>
      </c>
    </row>
    <row r="114" spans="2:6" x14ac:dyDescent="0.25">
      <c r="B114" s="131" t="s">
        <v>7599</v>
      </c>
      <c r="C114" s="145">
        <v>586</v>
      </c>
      <c r="D114" s="131" t="s">
        <v>6292</v>
      </c>
      <c r="F114" s="1">
        <f t="shared" si="2"/>
        <v>727</v>
      </c>
    </row>
    <row r="115" spans="2:6" x14ac:dyDescent="0.25">
      <c r="B115" s="131" t="s">
        <v>7602</v>
      </c>
      <c r="C115" s="145">
        <v>386</v>
      </c>
      <c r="D115" s="131" t="s">
        <v>6292</v>
      </c>
      <c r="F115" s="1">
        <f t="shared" si="2"/>
        <v>479</v>
      </c>
    </row>
    <row r="116" spans="2:6" x14ac:dyDescent="0.25">
      <c r="B116" s="131" t="s">
        <v>7004</v>
      </c>
      <c r="C116" s="145">
        <v>12</v>
      </c>
      <c r="D116" s="131" t="s">
        <v>7005</v>
      </c>
      <c r="F116" s="1">
        <f t="shared" si="2"/>
        <v>15</v>
      </c>
    </row>
    <row r="117" spans="2:6" x14ac:dyDescent="0.25">
      <c r="B117" s="131" t="s">
        <v>7006</v>
      </c>
      <c r="C117" s="145">
        <v>5692</v>
      </c>
      <c r="D117" s="131" t="s">
        <v>6365</v>
      </c>
      <c r="F117" s="1">
        <f t="shared" si="2"/>
        <v>7058</v>
      </c>
    </row>
    <row r="118" spans="2:6" x14ac:dyDescent="0.25">
      <c r="B118" s="131" t="s">
        <v>6423</v>
      </c>
      <c r="C118" s="145">
        <v>1448</v>
      </c>
      <c r="D118" s="131" t="s">
        <v>6160</v>
      </c>
      <c r="F118" s="1">
        <f t="shared" si="2"/>
        <v>1796</v>
      </c>
    </row>
    <row r="119" spans="2:6" x14ac:dyDescent="0.25">
      <c r="B119" s="131" t="s">
        <v>6968</v>
      </c>
      <c r="C119" s="145">
        <v>189696</v>
      </c>
      <c r="D119" s="131" t="s">
        <v>6160</v>
      </c>
      <c r="F119" s="1">
        <f t="shared" si="2"/>
        <v>235223</v>
      </c>
    </row>
    <row r="120" spans="2:6" x14ac:dyDescent="0.25">
      <c r="B120" s="131" t="s">
        <v>7039</v>
      </c>
      <c r="C120" s="145">
        <v>1690</v>
      </c>
      <c r="D120" s="131" t="s">
        <v>6160</v>
      </c>
      <c r="F120" s="1">
        <f t="shared" si="2"/>
        <v>2096</v>
      </c>
    </row>
    <row r="121" spans="2:6" x14ac:dyDescent="0.25">
      <c r="B121" s="131" t="s">
        <v>7162</v>
      </c>
      <c r="C121" s="145">
        <v>4310</v>
      </c>
      <c r="D121" s="131" t="s">
        <v>6160</v>
      </c>
      <c r="F121" s="1">
        <f t="shared" si="2"/>
        <v>5344</v>
      </c>
    </row>
    <row r="122" spans="2:6" x14ac:dyDescent="0.25">
      <c r="B122" s="131" t="s">
        <v>7640</v>
      </c>
      <c r="C122" s="145">
        <v>1918</v>
      </c>
      <c r="D122" s="131" t="s">
        <v>6160</v>
      </c>
      <c r="F122" s="1">
        <f t="shared" si="2"/>
        <v>2378</v>
      </c>
    </row>
    <row r="123" spans="2:6" x14ac:dyDescent="0.25">
      <c r="B123" s="131" t="s">
        <v>7071</v>
      </c>
      <c r="C123" s="145">
        <v>4500</v>
      </c>
      <c r="D123" s="131" t="s">
        <v>6160</v>
      </c>
      <c r="F123" s="1">
        <f t="shared" si="2"/>
        <v>5580</v>
      </c>
    </row>
    <row r="124" spans="2:6" x14ac:dyDescent="0.25">
      <c r="B124" s="131" t="s">
        <v>7144</v>
      </c>
      <c r="C124" s="145">
        <v>14</v>
      </c>
      <c r="D124" s="131" t="s">
        <v>7145</v>
      </c>
      <c r="F124" s="1">
        <f t="shared" si="2"/>
        <v>17</v>
      </c>
    </row>
    <row r="125" spans="2:6" x14ac:dyDescent="0.25">
      <c r="B125" s="131" t="s">
        <v>7146</v>
      </c>
      <c r="C125" s="145">
        <v>24</v>
      </c>
      <c r="D125" s="131" t="s">
        <v>7145</v>
      </c>
      <c r="F125" s="1">
        <f t="shared" si="2"/>
        <v>30</v>
      </c>
    </row>
    <row r="126" spans="2:6" x14ac:dyDescent="0.25">
      <c r="B126" s="131" t="s">
        <v>7043</v>
      </c>
      <c r="C126" s="145">
        <v>3231</v>
      </c>
      <c r="D126" s="131" t="s">
        <v>6365</v>
      </c>
      <c r="F126" s="1">
        <f t="shared" si="2"/>
        <v>4006</v>
      </c>
    </row>
    <row r="127" spans="2:6" x14ac:dyDescent="0.25">
      <c r="B127" s="131" t="s">
        <v>7147</v>
      </c>
      <c r="C127" s="145">
        <v>5016</v>
      </c>
      <c r="D127" s="131" t="s">
        <v>6365</v>
      </c>
      <c r="F127" s="1">
        <f t="shared" si="2"/>
        <v>6220</v>
      </c>
    </row>
    <row r="128" spans="2:6" x14ac:dyDescent="0.25">
      <c r="B128" t="s">
        <v>7603</v>
      </c>
      <c r="C128" s="1">
        <v>2418</v>
      </c>
      <c r="D128" t="s">
        <v>6160</v>
      </c>
      <c r="F128" s="1">
        <f t="shared" si="2"/>
        <v>2998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X106"/>
  <sheetViews>
    <sheetView topLeftCell="C1" workbookViewId="0">
      <selection activeCell="H69" sqref="H69:J69"/>
    </sheetView>
  </sheetViews>
  <sheetFormatPr defaultRowHeight="15.75" x14ac:dyDescent="0.25"/>
  <cols>
    <col min="1" max="1" width="13.28515625" style="175" customWidth="1"/>
    <col min="2" max="2" width="32.5703125" style="179" bestFit="1" customWidth="1"/>
    <col min="3" max="3" width="11.42578125" style="178" customWidth="1"/>
    <col min="4" max="4" width="6.5703125" style="178" customWidth="1"/>
    <col min="5" max="5" width="11.28515625" style="176" customWidth="1"/>
    <col min="6" max="6" width="3" style="185" customWidth="1"/>
    <col min="7" max="7" width="12.28515625" style="174" customWidth="1"/>
    <col min="8" max="8" width="36.42578125" customWidth="1"/>
    <col min="9" max="9" width="10.28515625" style="178" customWidth="1"/>
    <col min="10" max="10" width="5.42578125" style="178" customWidth="1"/>
    <col min="11" max="11" width="12.7109375" style="178" customWidth="1"/>
    <col min="12" max="12" width="3.85546875" style="185" customWidth="1"/>
    <col min="13" max="13" width="12.140625" customWidth="1"/>
    <col min="14" max="14" width="37.140625" customWidth="1"/>
    <col min="15" max="15" width="7.42578125" style="178" customWidth="1"/>
    <col min="16" max="16" width="6.28515625" style="178" customWidth="1"/>
    <col min="17" max="17" width="12.140625" style="1" customWidth="1"/>
    <col min="18" max="18" width="3.5703125" style="185" customWidth="1"/>
    <col min="19" max="19" width="12.7109375" bestFit="1" customWidth="1"/>
    <col min="20" max="20" width="31.140625" customWidth="1"/>
    <col min="21" max="21" width="9.140625" style="1"/>
    <col min="23" max="23" width="12" style="1" customWidth="1"/>
  </cols>
  <sheetData>
    <row r="1" spans="1:24" ht="48" customHeight="1" x14ac:dyDescent="0.25">
      <c r="B1" s="183" t="s">
        <v>6623</v>
      </c>
      <c r="H1" s="184" t="s">
        <v>6624</v>
      </c>
      <c r="N1" s="184" t="s">
        <v>6504</v>
      </c>
      <c r="T1" s="184" t="s">
        <v>6297</v>
      </c>
      <c r="U1" s="178"/>
      <c r="V1" s="178"/>
      <c r="X1">
        <v>1.24</v>
      </c>
    </row>
    <row r="2" spans="1:24" ht="30" customHeight="1" x14ac:dyDescent="0.25">
      <c r="A2" s="176" t="s">
        <v>6522</v>
      </c>
      <c r="B2" s="176" t="s">
        <v>6523</v>
      </c>
      <c r="C2" s="177" t="s">
        <v>6524</v>
      </c>
      <c r="D2" s="177"/>
      <c r="E2" s="176" t="s">
        <v>6574</v>
      </c>
      <c r="G2" s="176" t="s">
        <v>6522</v>
      </c>
      <c r="H2" s="176" t="s">
        <v>6523</v>
      </c>
      <c r="I2" s="177" t="s">
        <v>6524</v>
      </c>
      <c r="J2" s="177"/>
      <c r="K2" s="181" t="s">
        <v>6574</v>
      </c>
      <c r="M2" s="176" t="s">
        <v>6522</v>
      </c>
      <c r="N2" s="176" t="s">
        <v>6523</v>
      </c>
      <c r="O2" s="177" t="s">
        <v>6524</v>
      </c>
      <c r="P2" s="177"/>
      <c r="Q2" s="181" t="s">
        <v>6574</v>
      </c>
      <c r="S2" s="176" t="s">
        <v>6522</v>
      </c>
      <c r="T2" s="176" t="s">
        <v>6523</v>
      </c>
      <c r="U2" s="177" t="s">
        <v>6524</v>
      </c>
      <c r="V2" s="177"/>
      <c r="W2" s="181" t="s">
        <v>6574</v>
      </c>
    </row>
    <row r="3" spans="1:24" x14ac:dyDescent="0.25">
      <c r="A3" s="174" t="s">
        <v>6525</v>
      </c>
      <c r="B3" s="179" t="s">
        <v>6983</v>
      </c>
      <c r="C3" s="178">
        <v>960</v>
      </c>
      <c r="D3" s="178" t="s">
        <v>6160</v>
      </c>
      <c r="E3" s="182">
        <f>C3*$F$74</f>
        <v>1190</v>
      </c>
      <c r="G3" s="174" t="s">
        <v>6625</v>
      </c>
      <c r="H3" t="s">
        <v>6626</v>
      </c>
      <c r="I3" s="178">
        <v>2089</v>
      </c>
      <c r="J3" s="178" t="s">
        <v>6160</v>
      </c>
      <c r="K3" s="178">
        <f>I3*$F$74</f>
        <v>2590</v>
      </c>
      <c r="M3" t="s">
        <v>6697</v>
      </c>
      <c r="N3" t="s">
        <v>6784</v>
      </c>
      <c r="O3" s="178">
        <v>1020</v>
      </c>
      <c r="P3" s="178" t="s">
        <v>6358</v>
      </c>
      <c r="Q3" s="1">
        <f>O3*$F$74</f>
        <v>1265</v>
      </c>
      <c r="T3" t="s">
        <v>6875</v>
      </c>
      <c r="U3" s="1">
        <v>4595</v>
      </c>
      <c r="V3" t="s">
        <v>6160</v>
      </c>
      <c r="W3" s="1">
        <f t="shared" ref="W3:W10" si="0">U3*X$1</f>
        <v>5698</v>
      </c>
    </row>
    <row r="4" spans="1:24" x14ac:dyDescent="0.25">
      <c r="A4" s="174" t="s">
        <v>6526</v>
      </c>
      <c r="B4" s="179" t="s">
        <v>7151</v>
      </c>
      <c r="C4" s="178">
        <v>1202</v>
      </c>
      <c r="D4" s="178" t="s">
        <v>6160</v>
      </c>
      <c r="E4" s="182">
        <f t="shared" ref="E4:E67" si="1">C4*$F$74</f>
        <v>1490</v>
      </c>
      <c r="G4" s="174">
        <v>3057351326</v>
      </c>
      <c r="H4" t="s">
        <v>6627</v>
      </c>
      <c r="I4" s="178">
        <v>1075</v>
      </c>
      <c r="J4" s="178" t="s">
        <v>6160</v>
      </c>
      <c r="K4" s="178">
        <f t="shared" ref="K4:K67" si="2">I4*$F$74</f>
        <v>1333</v>
      </c>
      <c r="M4" t="s">
        <v>6698</v>
      </c>
      <c r="N4" t="s">
        <v>6785</v>
      </c>
      <c r="O4" s="178">
        <v>1113</v>
      </c>
      <c r="P4" s="178" t="s">
        <v>6358</v>
      </c>
      <c r="Q4" s="1">
        <f t="shared" ref="Q4:Q67" si="3">O4*$F$74</f>
        <v>1380</v>
      </c>
      <c r="T4" t="s">
        <v>6876</v>
      </c>
      <c r="U4" s="1">
        <v>846</v>
      </c>
      <c r="V4" t="s">
        <v>6160</v>
      </c>
      <c r="W4" s="1">
        <f t="shared" si="0"/>
        <v>1049</v>
      </c>
    </row>
    <row r="5" spans="1:24" x14ac:dyDescent="0.25">
      <c r="A5" s="174" t="s">
        <v>6527</v>
      </c>
      <c r="B5" s="179" t="s">
        <v>6528</v>
      </c>
      <c r="C5" s="178">
        <v>194</v>
      </c>
      <c r="D5" s="178" t="s">
        <v>6160</v>
      </c>
      <c r="E5" s="182">
        <f t="shared" si="1"/>
        <v>241</v>
      </c>
      <c r="G5" s="174">
        <v>44890525</v>
      </c>
      <c r="H5" t="s">
        <v>6628</v>
      </c>
      <c r="I5" s="178">
        <v>805</v>
      </c>
      <c r="J5" s="178" t="s">
        <v>6160</v>
      </c>
      <c r="K5" s="178">
        <f t="shared" si="2"/>
        <v>998</v>
      </c>
      <c r="M5" t="s">
        <v>6699</v>
      </c>
      <c r="N5" t="s">
        <v>6786</v>
      </c>
      <c r="O5" s="178">
        <v>1020</v>
      </c>
      <c r="P5" s="178" t="s">
        <v>6358</v>
      </c>
      <c r="Q5" s="1">
        <f t="shared" si="3"/>
        <v>1265</v>
      </c>
      <c r="T5" t="s">
        <v>6877</v>
      </c>
      <c r="U5" s="1">
        <v>761</v>
      </c>
      <c r="V5" t="s">
        <v>6160</v>
      </c>
      <c r="W5" s="1">
        <f t="shared" si="0"/>
        <v>944</v>
      </c>
    </row>
    <row r="6" spans="1:24" x14ac:dyDescent="0.25">
      <c r="A6" s="174" t="s">
        <v>6529</v>
      </c>
      <c r="B6" s="179" t="s">
        <v>6539</v>
      </c>
      <c r="C6" s="178">
        <v>2169</v>
      </c>
      <c r="D6" s="178" t="s">
        <v>6160</v>
      </c>
      <c r="E6" s="182">
        <f t="shared" si="1"/>
        <v>2690</v>
      </c>
      <c r="G6" s="174">
        <v>41536400</v>
      </c>
      <c r="H6" t="s">
        <v>7091</v>
      </c>
      <c r="I6" s="178">
        <v>22500</v>
      </c>
      <c r="J6" s="178" t="s">
        <v>6160</v>
      </c>
      <c r="K6" s="178">
        <f t="shared" si="2"/>
        <v>27900</v>
      </c>
      <c r="M6" t="s">
        <v>6700</v>
      </c>
      <c r="N6" t="s">
        <v>6787</v>
      </c>
      <c r="O6" s="178">
        <v>2415</v>
      </c>
      <c r="P6" s="178" t="s">
        <v>6358</v>
      </c>
      <c r="Q6" s="1">
        <f t="shared" si="3"/>
        <v>2995</v>
      </c>
      <c r="T6" t="s">
        <v>6878</v>
      </c>
      <c r="U6" s="1">
        <v>806</v>
      </c>
      <c r="V6" t="s">
        <v>6160</v>
      </c>
      <c r="W6" s="1">
        <f t="shared" si="0"/>
        <v>999</v>
      </c>
    </row>
    <row r="7" spans="1:24" x14ac:dyDescent="0.25">
      <c r="A7" s="174" t="s">
        <v>6530</v>
      </c>
      <c r="B7" s="179" t="s">
        <v>6540</v>
      </c>
      <c r="C7" s="178">
        <v>960</v>
      </c>
      <c r="D7" s="178" t="s">
        <v>6160</v>
      </c>
      <c r="E7" s="182">
        <f t="shared" si="1"/>
        <v>1190</v>
      </c>
      <c r="G7" s="174">
        <v>41536404</v>
      </c>
      <c r="H7" t="s">
        <v>7088</v>
      </c>
      <c r="I7" s="178">
        <v>22500</v>
      </c>
      <c r="J7" s="178" t="s">
        <v>6160</v>
      </c>
      <c r="K7" s="178">
        <f t="shared" si="2"/>
        <v>27900</v>
      </c>
      <c r="M7" t="s">
        <v>6701</v>
      </c>
      <c r="N7" t="s">
        <v>6788</v>
      </c>
      <c r="O7" s="178">
        <v>686</v>
      </c>
      <c r="P7" s="178" t="s">
        <v>6358</v>
      </c>
      <c r="Q7" s="1">
        <f t="shared" si="3"/>
        <v>851</v>
      </c>
      <c r="T7" t="s">
        <v>6879</v>
      </c>
      <c r="U7" s="1">
        <v>20788</v>
      </c>
      <c r="V7" t="s">
        <v>6160</v>
      </c>
      <c r="W7" s="1">
        <f t="shared" si="0"/>
        <v>25777</v>
      </c>
    </row>
    <row r="8" spans="1:24" x14ac:dyDescent="0.25">
      <c r="A8" s="174" t="s">
        <v>6530</v>
      </c>
      <c r="B8" s="179" t="s">
        <v>6541</v>
      </c>
      <c r="C8" s="178">
        <v>3137</v>
      </c>
      <c r="D8" s="178" t="s">
        <v>6160</v>
      </c>
      <c r="E8" s="182">
        <f t="shared" si="1"/>
        <v>3890</v>
      </c>
      <c r="G8" s="174">
        <v>41538204</v>
      </c>
      <c r="H8" t="s">
        <v>7089</v>
      </c>
      <c r="I8" s="178">
        <v>4831</v>
      </c>
      <c r="J8" s="178" t="s">
        <v>6160</v>
      </c>
      <c r="K8" s="178">
        <f t="shared" si="2"/>
        <v>5990</v>
      </c>
      <c r="M8" t="s">
        <v>6702</v>
      </c>
      <c r="N8" t="s">
        <v>6789</v>
      </c>
      <c r="O8" s="178">
        <v>1609</v>
      </c>
      <c r="P8" s="178" t="s">
        <v>6358</v>
      </c>
      <c r="Q8" s="1">
        <f t="shared" si="3"/>
        <v>1995</v>
      </c>
      <c r="T8" t="s">
        <v>6880</v>
      </c>
      <c r="U8" s="1">
        <v>5076</v>
      </c>
      <c r="V8" t="s">
        <v>6160</v>
      </c>
      <c r="W8" s="1">
        <f t="shared" si="0"/>
        <v>6294</v>
      </c>
    </row>
    <row r="9" spans="1:24" x14ac:dyDescent="0.25">
      <c r="A9" s="174" t="s">
        <v>6531</v>
      </c>
      <c r="B9" s="179" t="s">
        <v>6542</v>
      </c>
      <c r="C9" s="178">
        <v>3137</v>
      </c>
      <c r="D9" s="178" t="s">
        <v>6160</v>
      </c>
      <c r="E9" s="182">
        <f t="shared" si="1"/>
        <v>3890</v>
      </c>
      <c r="G9" s="174">
        <v>41532002</v>
      </c>
      <c r="H9" t="s">
        <v>7090</v>
      </c>
      <c r="I9" s="178">
        <v>274</v>
      </c>
      <c r="J9" s="178" t="s">
        <v>6160</v>
      </c>
      <c r="K9" s="178">
        <f t="shared" si="2"/>
        <v>340</v>
      </c>
      <c r="M9" t="s">
        <v>6703</v>
      </c>
      <c r="N9" t="s">
        <v>6790</v>
      </c>
      <c r="O9" s="178">
        <v>806</v>
      </c>
      <c r="P9" s="178" t="s">
        <v>6358</v>
      </c>
      <c r="Q9" s="1">
        <f t="shared" si="3"/>
        <v>999</v>
      </c>
      <c r="T9" t="s">
        <v>7044</v>
      </c>
      <c r="U9" s="1">
        <v>1250</v>
      </c>
      <c r="V9" t="s">
        <v>7045</v>
      </c>
      <c r="W9" s="1">
        <f t="shared" si="0"/>
        <v>1550</v>
      </c>
    </row>
    <row r="10" spans="1:24" x14ac:dyDescent="0.25">
      <c r="A10" s="174" t="s">
        <v>6532</v>
      </c>
      <c r="B10" s="179" t="s">
        <v>6543</v>
      </c>
      <c r="C10" s="178">
        <v>2331</v>
      </c>
      <c r="D10" s="178" t="s">
        <v>6160</v>
      </c>
      <c r="E10" s="182">
        <f t="shared" si="1"/>
        <v>2890</v>
      </c>
      <c r="G10" s="174">
        <v>48090405</v>
      </c>
      <c r="H10" t="s">
        <v>6632</v>
      </c>
      <c r="I10" s="178">
        <v>1313</v>
      </c>
      <c r="J10" s="178" t="s">
        <v>6160</v>
      </c>
      <c r="K10" s="178">
        <f t="shared" si="2"/>
        <v>1628</v>
      </c>
      <c r="M10" t="s">
        <v>6704</v>
      </c>
      <c r="N10" t="s">
        <v>6791</v>
      </c>
      <c r="O10" s="178">
        <v>415</v>
      </c>
      <c r="P10" s="178" t="s">
        <v>6358</v>
      </c>
      <c r="Q10" s="1">
        <f t="shared" si="3"/>
        <v>515</v>
      </c>
      <c r="T10" t="s">
        <v>7046</v>
      </c>
      <c r="U10" s="1">
        <v>979</v>
      </c>
      <c r="V10" t="s">
        <v>7045</v>
      </c>
      <c r="W10" s="1">
        <f t="shared" si="0"/>
        <v>1214</v>
      </c>
    </row>
    <row r="11" spans="1:24" x14ac:dyDescent="0.25">
      <c r="A11" s="174" t="s">
        <v>6533</v>
      </c>
      <c r="B11" s="179" t="s">
        <v>6544</v>
      </c>
      <c r="C11" s="178">
        <v>960</v>
      </c>
      <c r="D11" s="178" t="s">
        <v>6160</v>
      </c>
      <c r="E11" s="182">
        <f t="shared" si="1"/>
        <v>1190</v>
      </c>
      <c r="G11" s="174">
        <v>10215099</v>
      </c>
      <c r="H11" t="s">
        <v>6696</v>
      </c>
      <c r="I11" s="178">
        <v>699</v>
      </c>
      <c r="J11" s="178" t="s">
        <v>6160</v>
      </c>
      <c r="K11" s="178">
        <f t="shared" si="2"/>
        <v>867</v>
      </c>
      <c r="M11" t="s">
        <v>6705</v>
      </c>
      <c r="N11" t="s">
        <v>6792</v>
      </c>
      <c r="O11" s="178">
        <v>1202</v>
      </c>
      <c r="P11" s="178" t="s">
        <v>6358</v>
      </c>
      <c r="Q11" s="1">
        <f t="shared" si="3"/>
        <v>1490</v>
      </c>
      <c r="T11" t="s">
        <v>7573</v>
      </c>
      <c r="U11" s="1">
        <v>15637</v>
      </c>
      <c r="V11" t="s">
        <v>6146</v>
      </c>
      <c r="W11" s="1">
        <f>U11*X$1</f>
        <v>19390</v>
      </c>
    </row>
    <row r="12" spans="1:24" x14ac:dyDescent="0.25">
      <c r="A12" s="174" t="s">
        <v>6534</v>
      </c>
      <c r="B12" s="179" t="s">
        <v>6545</v>
      </c>
      <c r="C12" s="178">
        <v>1282</v>
      </c>
      <c r="D12" s="178" t="s">
        <v>6160</v>
      </c>
      <c r="E12" s="182">
        <f t="shared" si="1"/>
        <v>1590</v>
      </c>
      <c r="G12" s="174" t="s">
        <v>6629</v>
      </c>
      <c r="H12" t="s">
        <v>6633</v>
      </c>
      <c r="I12" s="178">
        <v>718</v>
      </c>
      <c r="J12" s="178" t="s">
        <v>6160</v>
      </c>
      <c r="K12" s="178">
        <f t="shared" si="2"/>
        <v>890</v>
      </c>
      <c r="M12" t="s">
        <v>6706</v>
      </c>
      <c r="N12" t="s">
        <v>6793</v>
      </c>
      <c r="O12" s="178">
        <v>1601</v>
      </c>
      <c r="P12" s="178" t="s">
        <v>6358</v>
      </c>
      <c r="Q12" s="1">
        <f t="shared" si="3"/>
        <v>1985</v>
      </c>
    </row>
    <row r="13" spans="1:24" x14ac:dyDescent="0.25">
      <c r="A13" s="174" t="s">
        <v>6534</v>
      </c>
      <c r="B13" s="179" t="s">
        <v>6546</v>
      </c>
      <c r="C13" s="178">
        <v>1524</v>
      </c>
      <c r="D13" s="178" t="s">
        <v>6160</v>
      </c>
      <c r="E13" s="182">
        <f t="shared" si="1"/>
        <v>1890</v>
      </c>
      <c r="G13" s="174">
        <v>10282190</v>
      </c>
      <c r="H13" t="s">
        <v>6634</v>
      </c>
      <c r="I13" s="178">
        <v>482</v>
      </c>
      <c r="J13" s="178" t="s">
        <v>6160</v>
      </c>
      <c r="K13" s="178">
        <f t="shared" si="2"/>
        <v>598</v>
      </c>
      <c r="M13" t="s">
        <v>6707</v>
      </c>
      <c r="N13" t="s">
        <v>6794</v>
      </c>
      <c r="O13" s="178">
        <v>1601</v>
      </c>
      <c r="P13" s="178" t="s">
        <v>6358</v>
      </c>
      <c r="Q13" s="1">
        <f t="shared" si="3"/>
        <v>1985</v>
      </c>
    </row>
    <row r="14" spans="1:24" x14ac:dyDescent="0.25">
      <c r="A14" s="174" t="s">
        <v>6535</v>
      </c>
      <c r="B14" s="179" t="s">
        <v>6984</v>
      </c>
      <c r="C14" s="178">
        <v>1927</v>
      </c>
      <c r="D14" s="178" t="s">
        <v>6160</v>
      </c>
      <c r="E14" s="182">
        <f t="shared" si="1"/>
        <v>2389</v>
      </c>
      <c r="G14" s="174">
        <v>102490002</v>
      </c>
      <c r="H14" t="s">
        <v>6635</v>
      </c>
      <c r="I14" s="178">
        <v>966</v>
      </c>
      <c r="J14" s="178" t="s">
        <v>6160</v>
      </c>
      <c r="K14" s="178">
        <f t="shared" si="2"/>
        <v>1198</v>
      </c>
      <c r="M14" t="s">
        <v>6708</v>
      </c>
      <c r="N14" t="s">
        <v>6795</v>
      </c>
      <c r="O14" s="178">
        <v>1601</v>
      </c>
      <c r="P14" s="178" t="s">
        <v>6358</v>
      </c>
      <c r="Q14" s="1">
        <f t="shared" si="3"/>
        <v>1985</v>
      </c>
    </row>
    <row r="15" spans="1:24" x14ac:dyDescent="0.25">
      <c r="A15" s="174" t="s">
        <v>6536</v>
      </c>
      <c r="B15" s="179" t="s">
        <v>6547</v>
      </c>
      <c r="C15" s="178">
        <v>1121</v>
      </c>
      <c r="D15" s="178" t="s">
        <v>6160</v>
      </c>
      <c r="E15" s="182">
        <f t="shared" si="1"/>
        <v>1390</v>
      </c>
      <c r="G15" s="174">
        <v>102490026</v>
      </c>
      <c r="H15" t="s">
        <v>6636</v>
      </c>
      <c r="I15" s="178">
        <v>1370</v>
      </c>
      <c r="J15" s="178" t="s">
        <v>6160</v>
      </c>
      <c r="K15" s="178">
        <f t="shared" si="2"/>
        <v>1699</v>
      </c>
      <c r="M15" t="s">
        <v>6709</v>
      </c>
      <c r="N15" t="s">
        <v>6796</v>
      </c>
      <c r="O15" s="178">
        <v>2363</v>
      </c>
      <c r="P15" s="178" t="s">
        <v>6358</v>
      </c>
      <c r="Q15" s="1">
        <f t="shared" si="3"/>
        <v>2930</v>
      </c>
    </row>
    <row r="16" spans="1:24" x14ac:dyDescent="0.25">
      <c r="A16" s="174" t="s">
        <v>6537</v>
      </c>
      <c r="B16" s="179" t="s">
        <v>6548</v>
      </c>
      <c r="C16" s="178">
        <v>2411</v>
      </c>
      <c r="D16" s="178" t="s">
        <v>6160</v>
      </c>
      <c r="E16" s="182">
        <f t="shared" si="1"/>
        <v>2990</v>
      </c>
      <c r="G16" s="174" t="s">
        <v>6630</v>
      </c>
      <c r="H16" t="s">
        <v>6637</v>
      </c>
      <c r="I16" s="178">
        <v>2008</v>
      </c>
      <c r="J16" s="178" t="s">
        <v>6160</v>
      </c>
      <c r="K16" s="178">
        <f t="shared" si="2"/>
        <v>2490</v>
      </c>
      <c r="M16" t="s">
        <v>6710</v>
      </c>
      <c r="N16" t="s">
        <v>6797</v>
      </c>
      <c r="O16" s="178">
        <v>2738</v>
      </c>
      <c r="P16" s="178" t="s">
        <v>6358</v>
      </c>
      <c r="Q16" s="1">
        <f t="shared" si="3"/>
        <v>3395</v>
      </c>
    </row>
    <row r="17" spans="1:17" x14ac:dyDescent="0.25">
      <c r="A17" s="174" t="s">
        <v>6538</v>
      </c>
      <c r="B17" s="179" t="s">
        <v>6549</v>
      </c>
      <c r="C17" s="178">
        <v>1847</v>
      </c>
      <c r="D17" s="178" t="s">
        <v>6160</v>
      </c>
      <c r="E17" s="182">
        <f t="shared" si="1"/>
        <v>2290</v>
      </c>
      <c r="G17" s="174">
        <v>44872282</v>
      </c>
      <c r="H17" t="s">
        <v>6638</v>
      </c>
      <c r="I17" s="178">
        <v>1296</v>
      </c>
      <c r="J17" s="178" t="s">
        <v>6160</v>
      </c>
      <c r="K17" s="178">
        <f t="shared" si="2"/>
        <v>1607</v>
      </c>
      <c r="M17" t="s">
        <v>6711</v>
      </c>
      <c r="N17" t="s">
        <v>6798</v>
      </c>
      <c r="O17" s="178">
        <v>2363</v>
      </c>
      <c r="P17" s="178" t="s">
        <v>6358</v>
      </c>
      <c r="Q17" s="1">
        <f t="shared" si="3"/>
        <v>2930</v>
      </c>
    </row>
    <row r="18" spans="1:17" x14ac:dyDescent="0.25">
      <c r="A18" s="174" t="s">
        <v>6550</v>
      </c>
      <c r="B18" s="179" t="s">
        <v>6562</v>
      </c>
      <c r="C18" s="178">
        <v>5560</v>
      </c>
      <c r="D18" s="178" t="s">
        <v>6160</v>
      </c>
      <c r="E18" s="182">
        <f t="shared" si="1"/>
        <v>6894</v>
      </c>
      <c r="G18" s="174">
        <v>4472281</v>
      </c>
      <c r="H18" t="s">
        <v>6639</v>
      </c>
      <c r="I18" s="178">
        <v>5959</v>
      </c>
      <c r="J18" s="178" t="s">
        <v>6160</v>
      </c>
      <c r="K18" s="178">
        <f t="shared" si="2"/>
        <v>7389</v>
      </c>
      <c r="M18" t="s">
        <v>6712</v>
      </c>
      <c r="N18" t="s">
        <v>6799</v>
      </c>
      <c r="O18" s="178">
        <v>2363</v>
      </c>
      <c r="P18" s="178" t="s">
        <v>6358</v>
      </c>
      <c r="Q18" s="1">
        <f t="shared" si="3"/>
        <v>2930</v>
      </c>
    </row>
    <row r="19" spans="1:17" x14ac:dyDescent="0.25">
      <c r="A19" s="174" t="s">
        <v>6552</v>
      </c>
      <c r="B19" s="179" t="s">
        <v>6563</v>
      </c>
      <c r="C19" s="178">
        <v>2008</v>
      </c>
      <c r="D19" s="178" t="s">
        <v>6160</v>
      </c>
      <c r="E19" s="182">
        <f t="shared" si="1"/>
        <v>2490</v>
      </c>
      <c r="G19" s="174">
        <v>44872774</v>
      </c>
      <c r="H19" t="s">
        <v>6640</v>
      </c>
      <c r="I19" s="178">
        <v>1046</v>
      </c>
      <c r="J19" s="178" t="s">
        <v>6160</v>
      </c>
      <c r="K19" s="178">
        <f t="shared" si="2"/>
        <v>1297</v>
      </c>
      <c r="M19" t="s">
        <v>6713</v>
      </c>
      <c r="N19" t="s">
        <v>6800</v>
      </c>
      <c r="O19" s="178">
        <v>1605</v>
      </c>
      <c r="P19" s="178" t="s">
        <v>6358</v>
      </c>
      <c r="Q19" s="1">
        <f t="shared" si="3"/>
        <v>1990</v>
      </c>
    </row>
    <row r="20" spans="1:17" x14ac:dyDescent="0.25">
      <c r="A20" s="174" t="s">
        <v>6551</v>
      </c>
      <c r="B20" s="179" t="s">
        <v>6564</v>
      </c>
      <c r="C20" s="178">
        <v>1766</v>
      </c>
      <c r="D20" s="178" t="s">
        <v>6160</v>
      </c>
      <c r="E20" s="182">
        <f t="shared" si="1"/>
        <v>2190</v>
      </c>
      <c r="G20" s="174">
        <v>44872776</v>
      </c>
      <c r="H20" t="s">
        <v>6641</v>
      </c>
      <c r="I20" s="178">
        <v>4018</v>
      </c>
      <c r="J20" s="178" t="s">
        <v>6160</v>
      </c>
      <c r="K20" s="178">
        <f t="shared" si="2"/>
        <v>4982</v>
      </c>
      <c r="M20" t="s">
        <v>6714</v>
      </c>
      <c r="N20" t="s">
        <v>6801</v>
      </c>
      <c r="O20" s="178">
        <v>1927</v>
      </c>
      <c r="P20" s="178" t="s">
        <v>6358</v>
      </c>
      <c r="Q20" s="1">
        <f t="shared" si="3"/>
        <v>2389</v>
      </c>
    </row>
    <row r="21" spans="1:17" x14ac:dyDescent="0.25">
      <c r="A21" s="174" t="s">
        <v>6553</v>
      </c>
      <c r="B21" s="179" t="s">
        <v>6565</v>
      </c>
      <c r="C21" s="178">
        <v>927</v>
      </c>
      <c r="D21" s="178" t="s">
        <v>6160</v>
      </c>
      <c r="E21" s="182">
        <f t="shared" si="1"/>
        <v>1149</v>
      </c>
      <c r="G21" s="174">
        <v>44881924</v>
      </c>
      <c r="H21" t="s">
        <v>6642</v>
      </c>
      <c r="I21" s="178">
        <v>2294</v>
      </c>
      <c r="J21" s="178" t="s">
        <v>6160</v>
      </c>
      <c r="K21" s="178">
        <f t="shared" si="2"/>
        <v>2845</v>
      </c>
      <c r="M21" t="s">
        <v>6715</v>
      </c>
      <c r="N21" t="s">
        <v>6802</v>
      </c>
      <c r="O21" s="178">
        <v>1278</v>
      </c>
      <c r="P21" s="178" t="s">
        <v>6358</v>
      </c>
      <c r="Q21" s="1">
        <f t="shared" si="3"/>
        <v>1585</v>
      </c>
    </row>
    <row r="22" spans="1:17" x14ac:dyDescent="0.25">
      <c r="A22" s="174" t="s">
        <v>6554</v>
      </c>
      <c r="B22" s="179" t="s">
        <v>6566</v>
      </c>
      <c r="C22" s="178">
        <v>1931</v>
      </c>
      <c r="D22" s="178" t="s">
        <v>6160</v>
      </c>
      <c r="E22" s="182">
        <f t="shared" si="1"/>
        <v>2394</v>
      </c>
      <c r="G22" s="174">
        <v>44881925</v>
      </c>
      <c r="H22" t="s">
        <v>6643</v>
      </c>
      <c r="I22" s="178">
        <v>8540</v>
      </c>
      <c r="J22" s="178" t="s">
        <v>6160</v>
      </c>
      <c r="K22" s="178">
        <f t="shared" si="2"/>
        <v>10590</v>
      </c>
      <c r="M22" t="s">
        <v>6716</v>
      </c>
      <c r="N22" t="s">
        <v>6803</v>
      </c>
      <c r="O22" s="178">
        <v>1923</v>
      </c>
      <c r="P22" s="178" t="s">
        <v>6358</v>
      </c>
      <c r="Q22" s="1">
        <f t="shared" si="3"/>
        <v>2385</v>
      </c>
    </row>
    <row r="23" spans="1:17" x14ac:dyDescent="0.25">
      <c r="A23" s="174" t="s">
        <v>6555</v>
      </c>
      <c r="B23" s="179" t="s">
        <v>6567</v>
      </c>
      <c r="C23" s="178">
        <v>1851</v>
      </c>
      <c r="D23" s="178" t="s">
        <v>6160</v>
      </c>
      <c r="E23" s="182">
        <f t="shared" si="1"/>
        <v>2295</v>
      </c>
      <c r="G23" s="174">
        <v>4413711</v>
      </c>
      <c r="H23" t="s">
        <v>6644</v>
      </c>
      <c r="I23" s="178">
        <v>4170</v>
      </c>
      <c r="J23" s="178" t="s">
        <v>6160</v>
      </c>
      <c r="K23" s="178">
        <f t="shared" si="2"/>
        <v>5171</v>
      </c>
      <c r="M23" t="s">
        <v>6717</v>
      </c>
      <c r="N23" t="s">
        <v>6804</v>
      </c>
      <c r="O23" s="178">
        <v>1206</v>
      </c>
      <c r="P23" s="178" t="s">
        <v>6358</v>
      </c>
      <c r="Q23" s="1">
        <f t="shared" si="3"/>
        <v>1495</v>
      </c>
    </row>
    <row r="24" spans="1:17" x14ac:dyDescent="0.25">
      <c r="A24" s="174" t="s">
        <v>6556</v>
      </c>
      <c r="B24" s="179" t="s">
        <v>6568</v>
      </c>
      <c r="C24" s="178">
        <v>4831</v>
      </c>
      <c r="D24" s="178" t="s">
        <v>6160</v>
      </c>
      <c r="E24" s="182">
        <f t="shared" si="1"/>
        <v>5990</v>
      </c>
      <c r="G24" s="174">
        <v>206455101</v>
      </c>
      <c r="H24" t="s">
        <v>6645</v>
      </c>
      <c r="I24" s="178">
        <v>3056</v>
      </c>
      <c r="J24" s="178" t="s">
        <v>6160</v>
      </c>
      <c r="K24" s="178">
        <f t="shared" si="2"/>
        <v>3789</v>
      </c>
      <c r="M24" t="s">
        <v>6718</v>
      </c>
      <c r="N24" t="s">
        <v>6805</v>
      </c>
      <c r="O24" s="178">
        <v>1448</v>
      </c>
      <c r="P24" s="178" t="s">
        <v>6358</v>
      </c>
      <c r="Q24" s="1">
        <f t="shared" si="3"/>
        <v>1796</v>
      </c>
    </row>
    <row r="25" spans="1:17" x14ac:dyDescent="0.25">
      <c r="A25" s="174" t="s">
        <v>6557</v>
      </c>
      <c r="B25" s="179" t="s">
        <v>6569</v>
      </c>
      <c r="C25" s="178">
        <v>2250</v>
      </c>
      <c r="D25" s="178" t="s">
        <v>6160</v>
      </c>
      <c r="E25" s="182">
        <f t="shared" si="1"/>
        <v>2790</v>
      </c>
      <c r="G25" s="174">
        <v>44874738</v>
      </c>
      <c r="H25" t="s">
        <v>6646</v>
      </c>
      <c r="I25" s="178">
        <v>1503</v>
      </c>
      <c r="J25" s="178" t="s">
        <v>6160</v>
      </c>
      <c r="K25" s="178">
        <f t="shared" si="2"/>
        <v>1864</v>
      </c>
      <c r="M25" t="s">
        <v>6719</v>
      </c>
      <c r="N25" t="s">
        <v>6806</v>
      </c>
      <c r="O25" s="178">
        <v>1327</v>
      </c>
      <c r="P25" s="178" t="s">
        <v>6358</v>
      </c>
      <c r="Q25" s="1">
        <f t="shared" si="3"/>
        <v>1645</v>
      </c>
    </row>
    <row r="26" spans="1:17" x14ac:dyDescent="0.25">
      <c r="A26" s="174" t="s">
        <v>6558</v>
      </c>
      <c r="B26" s="179" t="s">
        <v>6570</v>
      </c>
      <c r="C26" s="178">
        <v>1282</v>
      </c>
      <c r="D26" s="178" t="s">
        <v>6160</v>
      </c>
      <c r="E26" s="182">
        <f t="shared" si="1"/>
        <v>1590</v>
      </c>
      <c r="G26" s="174">
        <v>44874739</v>
      </c>
      <c r="H26" t="s">
        <v>6647</v>
      </c>
      <c r="I26" s="178">
        <v>6736</v>
      </c>
      <c r="J26" s="178" t="s">
        <v>6160</v>
      </c>
      <c r="K26" s="178">
        <f t="shared" si="2"/>
        <v>8353</v>
      </c>
      <c r="M26" t="s">
        <v>6720</v>
      </c>
      <c r="N26" t="s">
        <v>6807</v>
      </c>
      <c r="O26" s="178">
        <v>2004</v>
      </c>
      <c r="P26" s="178" t="s">
        <v>6358</v>
      </c>
      <c r="Q26" s="1">
        <f t="shared" si="3"/>
        <v>2485</v>
      </c>
    </row>
    <row r="27" spans="1:17" x14ac:dyDescent="0.25">
      <c r="A27" s="174" t="s">
        <v>6559</v>
      </c>
      <c r="B27" s="179" t="s">
        <v>6571</v>
      </c>
      <c r="C27" s="178">
        <v>1847</v>
      </c>
      <c r="D27" s="178" t="s">
        <v>6160</v>
      </c>
      <c r="E27" s="182">
        <f t="shared" si="1"/>
        <v>2290</v>
      </c>
      <c r="G27" s="174">
        <v>203377816</v>
      </c>
      <c r="H27" t="s">
        <v>6648</v>
      </c>
      <c r="I27" s="178">
        <v>1282</v>
      </c>
      <c r="J27" s="178" t="s">
        <v>6160</v>
      </c>
      <c r="K27" s="178">
        <f t="shared" si="2"/>
        <v>1590</v>
      </c>
      <c r="M27" t="s">
        <v>6721</v>
      </c>
      <c r="N27" t="s">
        <v>6808</v>
      </c>
      <c r="O27" s="178">
        <v>1346</v>
      </c>
      <c r="P27" s="178" t="s">
        <v>6358</v>
      </c>
      <c r="Q27" s="1">
        <f t="shared" si="3"/>
        <v>1669</v>
      </c>
    </row>
    <row r="28" spans="1:17" x14ac:dyDescent="0.25">
      <c r="A28" s="174" t="s">
        <v>6560</v>
      </c>
      <c r="B28" s="179" t="s">
        <v>6572</v>
      </c>
      <c r="C28" s="178">
        <v>1766</v>
      </c>
      <c r="D28" s="178" t="s">
        <v>6160</v>
      </c>
      <c r="E28" s="182">
        <f t="shared" si="1"/>
        <v>2190</v>
      </c>
      <c r="G28" s="174" t="s">
        <v>6631</v>
      </c>
      <c r="H28" t="s">
        <v>6649</v>
      </c>
      <c r="I28" s="178">
        <v>5556</v>
      </c>
      <c r="J28" s="178" t="s">
        <v>6160</v>
      </c>
      <c r="K28" s="178">
        <f t="shared" si="2"/>
        <v>6889</v>
      </c>
      <c r="M28" t="s">
        <v>6722</v>
      </c>
      <c r="N28" t="s">
        <v>6809</v>
      </c>
      <c r="O28" s="178">
        <v>1660</v>
      </c>
      <c r="P28" s="178" t="s">
        <v>6358</v>
      </c>
      <c r="Q28" s="1">
        <f t="shared" si="3"/>
        <v>2058</v>
      </c>
    </row>
    <row r="29" spans="1:17" x14ac:dyDescent="0.25">
      <c r="A29" s="174" t="s">
        <v>6561</v>
      </c>
      <c r="B29" s="179" t="s">
        <v>6573</v>
      </c>
      <c r="C29" s="178">
        <v>1524</v>
      </c>
      <c r="D29" s="178" t="s">
        <v>6160</v>
      </c>
      <c r="E29" s="182">
        <f t="shared" si="1"/>
        <v>1890</v>
      </c>
      <c r="G29" s="174">
        <v>419700</v>
      </c>
      <c r="H29" t="s">
        <v>6653</v>
      </c>
      <c r="I29" s="178">
        <v>1286</v>
      </c>
      <c r="J29" s="178" t="s">
        <v>6160</v>
      </c>
      <c r="K29" s="178">
        <f t="shared" si="2"/>
        <v>1595</v>
      </c>
      <c r="M29" t="s">
        <v>6722</v>
      </c>
      <c r="N29" t="s">
        <v>6809</v>
      </c>
      <c r="O29" s="178">
        <v>1660</v>
      </c>
      <c r="P29" s="178" t="s">
        <v>6358</v>
      </c>
      <c r="Q29" s="1">
        <f t="shared" si="3"/>
        <v>2058</v>
      </c>
    </row>
    <row r="30" spans="1:17" x14ac:dyDescent="0.25">
      <c r="A30" s="174" t="s">
        <v>6599</v>
      </c>
      <c r="B30" s="179" t="s">
        <v>6598</v>
      </c>
      <c r="C30" s="178">
        <v>2403</v>
      </c>
      <c r="D30" s="178" t="s">
        <v>6160</v>
      </c>
      <c r="E30" s="182">
        <f t="shared" si="1"/>
        <v>2980</v>
      </c>
      <c r="G30" s="174">
        <v>3057721251</v>
      </c>
      <c r="H30" t="s">
        <v>6654</v>
      </c>
      <c r="I30" s="178">
        <v>7008</v>
      </c>
      <c r="J30" s="178" t="s">
        <v>6160</v>
      </c>
      <c r="K30" s="178">
        <f t="shared" si="2"/>
        <v>8690</v>
      </c>
      <c r="M30" t="s">
        <v>6723</v>
      </c>
      <c r="N30" t="s">
        <v>6810</v>
      </c>
      <c r="O30" s="178">
        <v>1346</v>
      </c>
      <c r="P30" s="178" t="s">
        <v>6358</v>
      </c>
      <c r="Q30" s="1">
        <f t="shared" si="3"/>
        <v>1669</v>
      </c>
    </row>
    <row r="31" spans="1:17" x14ac:dyDescent="0.25">
      <c r="A31" s="174" t="s">
        <v>6600</v>
      </c>
      <c r="B31" s="179" t="s">
        <v>6597</v>
      </c>
      <c r="C31" s="178">
        <v>4669</v>
      </c>
      <c r="D31" s="178" t="s">
        <v>6160</v>
      </c>
      <c r="E31" s="182">
        <f t="shared" si="1"/>
        <v>5790</v>
      </c>
      <c r="G31" s="174">
        <v>3057821128</v>
      </c>
      <c r="H31" t="s">
        <v>6655</v>
      </c>
      <c r="I31" s="178">
        <v>1044</v>
      </c>
      <c r="J31" s="178" t="s">
        <v>6160</v>
      </c>
      <c r="K31" s="178">
        <f t="shared" si="2"/>
        <v>1295</v>
      </c>
      <c r="M31" t="s">
        <v>6724</v>
      </c>
      <c r="N31" t="s">
        <v>6811</v>
      </c>
      <c r="O31" s="178">
        <v>1206</v>
      </c>
      <c r="P31" s="178" t="s">
        <v>6358</v>
      </c>
      <c r="Q31" s="1">
        <f t="shared" si="3"/>
        <v>1495</v>
      </c>
    </row>
    <row r="32" spans="1:17" x14ac:dyDescent="0.25">
      <c r="A32" s="174" t="s">
        <v>6601</v>
      </c>
      <c r="B32" s="179" t="s">
        <v>6596</v>
      </c>
      <c r="C32" s="178">
        <v>879</v>
      </c>
      <c r="D32" s="178" t="s">
        <v>6160</v>
      </c>
      <c r="E32" s="182">
        <f t="shared" si="1"/>
        <v>1090</v>
      </c>
      <c r="G32" s="174" t="s">
        <v>6650</v>
      </c>
      <c r="H32" t="s">
        <v>6656</v>
      </c>
      <c r="I32" s="178">
        <v>1608</v>
      </c>
      <c r="J32" s="178" t="s">
        <v>6160</v>
      </c>
      <c r="K32" s="178">
        <f t="shared" si="2"/>
        <v>1994</v>
      </c>
      <c r="M32" t="s">
        <v>6725</v>
      </c>
      <c r="N32" t="s">
        <v>6812</v>
      </c>
      <c r="O32" s="178">
        <v>1605</v>
      </c>
      <c r="P32" s="178" t="s">
        <v>6358</v>
      </c>
      <c r="Q32" s="1">
        <f t="shared" si="3"/>
        <v>1990</v>
      </c>
    </row>
    <row r="33" spans="1:17" x14ac:dyDescent="0.25">
      <c r="A33" s="174" t="s">
        <v>6602</v>
      </c>
      <c r="B33" s="179" t="s">
        <v>6595</v>
      </c>
      <c r="C33" s="178">
        <v>2089</v>
      </c>
      <c r="D33" s="178" t="s">
        <v>6160</v>
      </c>
      <c r="E33" s="182">
        <f t="shared" si="1"/>
        <v>2590</v>
      </c>
      <c r="G33" s="174">
        <v>10220233</v>
      </c>
      <c r="H33" t="s">
        <v>6657</v>
      </c>
      <c r="I33" s="178">
        <v>641</v>
      </c>
      <c r="J33" s="178" t="s">
        <v>6160</v>
      </c>
      <c r="K33" s="178">
        <f t="shared" si="2"/>
        <v>795</v>
      </c>
      <c r="M33" t="s">
        <v>6726</v>
      </c>
      <c r="N33" t="s">
        <v>6813</v>
      </c>
      <c r="O33" s="178">
        <v>3807</v>
      </c>
      <c r="P33" s="178" t="s">
        <v>6358</v>
      </c>
      <c r="Q33" s="1">
        <f t="shared" si="3"/>
        <v>4721</v>
      </c>
    </row>
    <row r="34" spans="1:17" x14ac:dyDescent="0.25">
      <c r="A34" s="174" t="s">
        <v>6603</v>
      </c>
      <c r="B34" s="179" t="s">
        <v>6592</v>
      </c>
      <c r="C34" s="178">
        <v>1040</v>
      </c>
      <c r="D34" s="178" t="s">
        <v>6160</v>
      </c>
      <c r="E34" s="182">
        <f t="shared" si="1"/>
        <v>1290</v>
      </c>
      <c r="G34" s="174" t="s">
        <v>6651</v>
      </c>
      <c r="H34" t="s">
        <v>6658</v>
      </c>
      <c r="I34" s="178">
        <v>310</v>
      </c>
      <c r="J34" s="178" t="s">
        <v>6160</v>
      </c>
      <c r="K34" s="178">
        <f t="shared" si="2"/>
        <v>384</v>
      </c>
      <c r="M34" t="s">
        <v>6727</v>
      </c>
      <c r="N34" t="s">
        <v>6814</v>
      </c>
      <c r="O34" s="178">
        <v>4827</v>
      </c>
      <c r="P34" s="178" t="s">
        <v>6358</v>
      </c>
      <c r="Q34" s="1">
        <f t="shared" si="3"/>
        <v>5985</v>
      </c>
    </row>
    <row r="35" spans="1:17" x14ac:dyDescent="0.25">
      <c r="A35" s="174" t="s">
        <v>6604</v>
      </c>
      <c r="B35" s="179" t="s">
        <v>6591</v>
      </c>
      <c r="C35" s="178">
        <v>1121</v>
      </c>
      <c r="D35" s="178" t="s">
        <v>6160</v>
      </c>
      <c r="E35" s="182">
        <f t="shared" si="1"/>
        <v>1390</v>
      </c>
      <c r="G35" s="174">
        <v>440871125222685</v>
      </c>
      <c r="H35" t="s">
        <v>6659</v>
      </c>
      <c r="I35" s="178">
        <v>1282</v>
      </c>
      <c r="J35" s="178" t="s">
        <v>6160</v>
      </c>
      <c r="K35" s="178">
        <f t="shared" si="2"/>
        <v>1590</v>
      </c>
      <c r="M35" t="s">
        <v>6728</v>
      </c>
      <c r="N35" t="s">
        <v>6815</v>
      </c>
      <c r="O35" s="178">
        <v>5633</v>
      </c>
      <c r="P35" s="178" t="s">
        <v>6358</v>
      </c>
      <c r="Q35" s="1">
        <f t="shared" si="3"/>
        <v>6985</v>
      </c>
    </row>
    <row r="36" spans="1:17" x14ac:dyDescent="0.25">
      <c r="A36" s="174" t="s">
        <v>6605</v>
      </c>
      <c r="B36" s="179" t="s">
        <v>6590</v>
      </c>
      <c r="C36" s="178">
        <v>1121</v>
      </c>
      <c r="D36" s="178" t="s">
        <v>6160</v>
      </c>
      <c r="E36" s="182">
        <f t="shared" si="1"/>
        <v>1390</v>
      </c>
      <c r="G36" s="174">
        <v>66043920005</v>
      </c>
      <c r="H36" t="s">
        <v>6969</v>
      </c>
      <c r="I36" s="178">
        <v>1443</v>
      </c>
      <c r="J36" s="178" t="s">
        <v>6160</v>
      </c>
      <c r="K36" s="178">
        <f t="shared" si="2"/>
        <v>1789</v>
      </c>
      <c r="M36" t="s">
        <v>6729</v>
      </c>
      <c r="N36" t="s">
        <v>6815</v>
      </c>
      <c r="O36" s="178">
        <v>1144</v>
      </c>
      <c r="P36" s="178" t="s">
        <v>6358</v>
      </c>
      <c r="Q36" s="1">
        <f t="shared" si="3"/>
        <v>1419</v>
      </c>
    </row>
    <row r="37" spans="1:17" x14ac:dyDescent="0.25">
      <c r="A37" s="174" t="s">
        <v>6606</v>
      </c>
      <c r="B37" s="179" t="s">
        <v>6589</v>
      </c>
      <c r="C37" s="178">
        <v>1202</v>
      </c>
      <c r="D37" s="178" t="s">
        <v>6160</v>
      </c>
      <c r="E37" s="182">
        <f t="shared" si="1"/>
        <v>1490</v>
      </c>
      <c r="G37" s="174">
        <v>550517360</v>
      </c>
      <c r="H37" t="s">
        <v>6660</v>
      </c>
      <c r="I37" s="178">
        <v>1289</v>
      </c>
      <c r="J37" s="178" t="s">
        <v>6160</v>
      </c>
      <c r="K37" s="178">
        <f t="shared" si="2"/>
        <v>1598</v>
      </c>
      <c r="M37" t="s">
        <v>6730</v>
      </c>
      <c r="N37" t="s">
        <v>6816</v>
      </c>
      <c r="O37" s="178">
        <v>1523</v>
      </c>
      <c r="P37" s="178" t="s">
        <v>6358</v>
      </c>
      <c r="Q37" s="1">
        <f t="shared" si="3"/>
        <v>1889</v>
      </c>
    </row>
    <row r="38" spans="1:17" x14ac:dyDescent="0.25">
      <c r="A38" s="174" t="s">
        <v>6607</v>
      </c>
      <c r="B38" s="179" t="s">
        <v>6588</v>
      </c>
      <c r="C38" s="178">
        <v>1282</v>
      </c>
      <c r="D38" s="178" t="s">
        <v>6160</v>
      </c>
      <c r="E38" s="182">
        <f t="shared" si="1"/>
        <v>1590</v>
      </c>
      <c r="G38" s="174">
        <v>550613800</v>
      </c>
      <c r="H38" t="s">
        <v>6661</v>
      </c>
      <c r="I38" s="178">
        <v>1202</v>
      </c>
      <c r="J38" s="178" t="s">
        <v>6160</v>
      </c>
      <c r="K38" s="178">
        <f t="shared" si="2"/>
        <v>1490</v>
      </c>
      <c r="M38" t="s">
        <v>6731</v>
      </c>
      <c r="N38" t="s">
        <v>6817</v>
      </c>
      <c r="O38" s="178">
        <v>1523</v>
      </c>
      <c r="P38" s="178" t="s">
        <v>6358</v>
      </c>
      <c r="Q38" s="1">
        <f t="shared" si="3"/>
        <v>1889</v>
      </c>
    </row>
    <row r="39" spans="1:17" x14ac:dyDescent="0.25">
      <c r="A39" s="174" t="s">
        <v>6608</v>
      </c>
      <c r="B39" s="179" t="s">
        <v>6587</v>
      </c>
      <c r="C39" s="178">
        <v>2573</v>
      </c>
      <c r="D39" s="178" t="s">
        <v>6160</v>
      </c>
      <c r="E39" s="182">
        <f t="shared" si="1"/>
        <v>3191</v>
      </c>
      <c r="G39" s="174">
        <v>550613823</v>
      </c>
      <c r="H39" t="s">
        <v>6662</v>
      </c>
      <c r="I39" s="178">
        <v>802</v>
      </c>
      <c r="J39" s="178" t="s">
        <v>6160</v>
      </c>
      <c r="K39" s="178">
        <f t="shared" si="2"/>
        <v>994</v>
      </c>
      <c r="M39" t="s">
        <v>6732</v>
      </c>
      <c r="N39" t="s">
        <v>6818</v>
      </c>
      <c r="O39" s="178">
        <v>1927</v>
      </c>
      <c r="P39" s="178" t="s">
        <v>6358</v>
      </c>
      <c r="Q39" s="1">
        <f t="shared" si="3"/>
        <v>2389</v>
      </c>
    </row>
    <row r="40" spans="1:17" x14ac:dyDescent="0.25">
      <c r="A40" s="174" t="s">
        <v>6609</v>
      </c>
      <c r="B40" s="179" t="s">
        <v>6586</v>
      </c>
      <c r="C40" s="178">
        <v>1282</v>
      </c>
      <c r="D40" s="178" t="s">
        <v>6160</v>
      </c>
      <c r="E40" s="182">
        <f t="shared" si="1"/>
        <v>1590</v>
      </c>
      <c r="G40" s="174">
        <v>550613824</v>
      </c>
      <c r="H40" t="s">
        <v>6663</v>
      </c>
      <c r="I40" s="178">
        <v>802</v>
      </c>
      <c r="J40" s="178" t="s">
        <v>6160</v>
      </c>
      <c r="K40" s="178">
        <f t="shared" si="2"/>
        <v>994</v>
      </c>
      <c r="M40" t="s">
        <v>6733</v>
      </c>
      <c r="N40" t="s">
        <v>6819</v>
      </c>
      <c r="O40" s="178">
        <v>1604</v>
      </c>
      <c r="P40" s="178" t="s">
        <v>6358</v>
      </c>
      <c r="Q40" s="1">
        <f t="shared" si="3"/>
        <v>1989</v>
      </c>
    </row>
    <row r="41" spans="1:17" x14ac:dyDescent="0.25">
      <c r="A41" s="174" t="s">
        <v>6610</v>
      </c>
      <c r="B41" s="179" t="s">
        <v>6585</v>
      </c>
      <c r="C41" s="178">
        <v>1444</v>
      </c>
      <c r="D41" s="178" t="s">
        <v>6160</v>
      </c>
      <c r="E41" s="182">
        <f t="shared" si="1"/>
        <v>1791</v>
      </c>
      <c r="G41" s="174">
        <v>550615011</v>
      </c>
      <c r="H41" t="s">
        <v>6664</v>
      </c>
      <c r="I41" s="178">
        <v>722</v>
      </c>
      <c r="J41" s="178" t="s">
        <v>6160</v>
      </c>
      <c r="K41" s="178">
        <f t="shared" si="2"/>
        <v>895</v>
      </c>
      <c r="M41" t="s">
        <v>6734</v>
      </c>
      <c r="N41" t="s">
        <v>6820</v>
      </c>
      <c r="O41" s="178">
        <v>2335</v>
      </c>
      <c r="P41" s="178" t="s">
        <v>6358</v>
      </c>
      <c r="Q41" s="1">
        <f t="shared" si="3"/>
        <v>2895</v>
      </c>
    </row>
    <row r="42" spans="1:17" x14ac:dyDescent="0.25">
      <c r="A42" s="174" t="s">
        <v>6611</v>
      </c>
      <c r="B42" s="179" t="s">
        <v>6584</v>
      </c>
      <c r="C42" s="178">
        <v>1444</v>
      </c>
      <c r="D42" s="178" t="s">
        <v>6160</v>
      </c>
      <c r="E42" s="182">
        <f t="shared" si="1"/>
        <v>1791</v>
      </c>
      <c r="G42" s="174">
        <v>550615098</v>
      </c>
      <c r="H42" t="s">
        <v>6665</v>
      </c>
      <c r="I42" s="178">
        <v>960</v>
      </c>
      <c r="J42" s="178" t="s">
        <v>6160</v>
      </c>
      <c r="K42" s="178">
        <f t="shared" si="2"/>
        <v>1190</v>
      </c>
      <c r="M42" t="s">
        <v>6735</v>
      </c>
      <c r="N42" t="s">
        <v>6821</v>
      </c>
      <c r="O42" s="178">
        <v>1927</v>
      </c>
      <c r="P42" s="178" t="s">
        <v>6358</v>
      </c>
      <c r="Q42" s="1">
        <f t="shared" si="3"/>
        <v>2389</v>
      </c>
    </row>
    <row r="43" spans="1:17" x14ac:dyDescent="0.25">
      <c r="A43" s="174" t="s">
        <v>6612</v>
      </c>
      <c r="B43" s="179" t="s">
        <v>6583</v>
      </c>
      <c r="C43" s="178">
        <v>1605</v>
      </c>
      <c r="D43" s="178" t="s">
        <v>6160</v>
      </c>
      <c r="E43" s="182">
        <f t="shared" si="1"/>
        <v>1990</v>
      </c>
      <c r="G43" s="174">
        <v>550615254</v>
      </c>
      <c r="H43" t="s">
        <v>6666</v>
      </c>
      <c r="I43" s="178">
        <v>1202</v>
      </c>
      <c r="J43" s="178" t="s">
        <v>6160</v>
      </c>
      <c r="K43" s="178">
        <f t="shared" si="2"/>
        <v>1490</v>
      </c>
      <c r="M43" t="s">
        <v>6736</v>
      </c>
      <c r="N43" t="s">
        <v>6822</v>
      </c>
      <c r="O43" s="178">
        <v>1604</v>
      </c>
      <c r="P43" s="178" t="s">
        <v>6358</v>
      </c>
      <c r="Q43" s="1">
        <f t="shared" si="3"/>
        <v>1989</v>
      </c>
    </row>
    <row r="44" spans="1:17" x14ac:dyDescent="0.25">
      <c r="A44" s="174" t="s">
        <v>6613</v>
      </c>
      <c r="B44" s="179" t="s">
        <v>6582</v>
      </c>
      <c r="C44" s="178">
        <v>2190</v>
      </c>
      <c r="D44" s="178" t="s">
        <v>6160</v>
      </c>
      <c r="E44" s="182">
        <f t="shared" si="1"/>
        <v>2716</v>
      </c>
      <c r="G44" s="174">
        <v>550615874</v>
      </c>
      <c r="H44" t="s">
        <v>6667</v>
      </c>
      <c r="I44" s="178">
        <v>1125</v>
      </c>
      <c r="J44" s="178" t="s">
        <v>6160</v>
      </c>
      <c r="K44" s="178">
        <f t="shared" si="2"/>
        <v>1395</v>
      </c>
      <c r="M44" t="s">
        <v>6737</v>
      </c>
      <c r="N44" t="s">
        <v>6823</v>
      </c>
      <c r="O44" s="178">
        <v>641</v>
      </c>
      <c r="P44" s="178" t="s">
        <v>6358</v>
      </c>
      <c r="Q44" s="1">
        <f t="shared" si="3"/>
        <v>795</v>
      </c>
    </row>
    <row r="45" spans="1:17" x14ac:dyDescent="0.25">
      <c r="A45" s="174" t="s">
        <v>6614</v>
      </c>
      <c r="B45" s="179" t="s">
        <v>6581</v>
      </c>
      <c r="C45" s="178">
        <v>2590</v>
      </c>
      <c r="D45" s="178" t="s">
        <v>6160</v>
      </c>
      <c r="E45" s="182">
        <f t="shared" si="1"/>
        <v>3212</v>
      </c>
      <c r="G45" s="174">
        <v>550625011</v>
      </c>
      <c r="H45" t="s">
        <v>6668</v>
      </c>
      <c r="I45" s="178">
        <v>1044</v>
      </c>
      <c r="J45" s="178" t="s">
        <v>6160</v>
      </c>
      <c r="K45" s="178">
        <f t="shared" si="2"/>
        <v>1295</v>
      </c>
      <c r="M45" t="s">
        <v>6738</v>
      </c>
      <c r="N45" t="s">
        <v>6824</v>
      </c>
      <c r="O45" s="178">
        <v>883</v>
      </c>
      <c r="P45" s="178" t="s">
        <v>6358</v>
      </c>
      <c r="Q45" s="1">
        <f t="shared" si="3"/>
        <v>1095</v>
      </c>
    </row>
    <row r="46" spans="1:17" x14ac:dyDescent="0.25">
      <c r="A46" s="174" t="s">
        <v>6615</v>
      </c>
      <c r="B46" s="179" t="s">
        <v>6593</v>
      </c>
      <c r="C46" s="178">
        <v>1202</v>
      </c>
      <c r="D46" s="178" t="s">
        <v>6160</v>
      </c>
      <c r="E46" s="182">
        <f t="shared" si="1"/>
        <v>1490</v>
      </c>
      <c r="G46" s="174">
        <v>550625073</v>
      </c>
      <c r="H46" t="s">
        <v>6669</v>
      </c>
      <c r="I46" s="178">
        <v>790</v>
      </c>
      <c r="J46" s="178" t="s">
        <v>6160</v>
      </c>
      <c r="K46" s="178">
        <f t="shared" si="2"/>
        <v>980</v>
      </c>
      <c r="M46" t="s">
        <v>6739</v>
      </c>
      <c r="N46" t="s">
        <v>6825</v>
      </c>
      <c r="O46" s="178">
        <v>2410</v>
      </c>
      <c r="P46" s="178" t="s">
        <v>6358</v>
      </c>
      <c r="Q46" s="1">
        <f t="shared" si="3"/>
        <v>2988</v>
      </c>
    </row>
    <row r="47" spans="1:17" x14ac:dyDescent="0.25">
      <c r="A47" s="174" t="s">
        <v>6616</v>
      </c>
      <c r="B47" s="179" t="s">
        <v>6594</v>
      </c>
      <c r="C47" s="178">
        <v>1202</v>
      </c>
      <c r="D47" s="178" t="s">
        <v>6160</v>
      </c>
      <c r="E47" s="182">
        <f t="shared" si="1"/>
        <v>1490</v>
      </c>
      <c r="G47" s="174">
        <v>550615807</v>
      </c>
      <c r="H47" t="s">
        <v>6970</v>
      </c>
      <c r="I47" s="178">
        <v>1125</v>
      </c>
      <c r="J47" s="178" t="s">
        <v>6160</v>
      </c>
      <c r="K47" s="178">
        <f t="shared" si="2"/>
        <v>1395</v>
      </c>
      <c r="M47" t="s">
        <v>6740</v>
      </c>
      <c r="N47" t="s">
        <v>6826</v>
      </c>
      <c r="O47" s="178">
        <v>753</v>
      </c>
      <c r="P47" s="178" t="s">
        <v>6358</v>
      </c>
      <c r="Q47" s="1">
        <f t="shared" si="3"/>
        <v>934</v>
      </c>
    </row>
    <row r="48" spans="1:17" x14ac:dyDescent="0.25">
      <c r="A48" s="174" t="s">
        <v>6617</v>
      </c>
      <c r="B48" s="179" t="s">
        <v>6580</v>
      </c>
      <c r="C48" s="178">
        <v>1121</v>
      </c>
      <c r="D48" s="178" t="s">
        <v>6160</v>
      </c>
      <c r="E48" s="182">
        <f t="shared" si="1"/>
        <v>1390</v>
      </c>
      <c r="G48" s="174">
        <v>550517345</v>
      </c>
      <c r="H48" t="s">
        <v>6971</v>
      </c>
      <c r="I48" s="178">
        <v>1528</v>
      </c>
      <c r="J48" s="178" t="s">
        <v>6160</v>
      </c>
      <c r="K48" s="178">
        <f t="shared" si="2"/>
        <v>1895</v>
      </c>
      <c r="M48" t="s">
        <v>6741</v>
      </c>
      <c r="N48" t="s">
        <v>6827</v>
      </c>
      <c r="O48" s="178">
        <v>1044</v>
      </c>
      <c r="P48" s="178" t="s">
        <v>6358</v>
      </c>
      <c r="Q48" s="1">
        <f t="shared" si="3"/>
        <v>1295</v>
      </c>
    </row>
    <row r="49" spans="1:17" x14ac:dyDescent="0.25">
      <c r="A49" s="174" t="s">
        <v>6618</v>
      </c>
      <c r="B49" s="179" t="s">
        <v>6579</v>
      </c>
      <c r="C49" s="178">
        <v>637</v>
      </c>
      <c r="D49" s="178" t="s">
        <v>6160</v>
      </c>
      <c r="E49" s="182">
        <f t="shared" si="1"/>
        <v>790</v>
      </c>
      <c r="G49" s="174">
        <v>550615016</v>
      </c>
      <c r="H49" t="s">
        <v>6972</v>
      </c>
      <c r="I49" s="178">
        <v>698</v>
      </c>
      <c r="J49" s="178" t="s">
        <v>6160</v>
      </c>
      <c r="K49" s="178">
        <f t="shared" si="2"/>
        <v>866</v>
      </c>
      <c r="M49" t="s">
        <v>6742</v>
      </c>
      <c r="N49" t="s">
        <v>6828</v>
      </c>
      <c r="O49" s="178">
        <v>1206</v>
      </c>
      <c r="P49" s="178" t="s">
        <v>6358</v>
      </c>
      <c r="Q49" s="1">
        <f t="shared" si="3"/>
        <v>1495</v>
      </c>
    </row>
    <row r="50" spans="1:17" x14ac:dyDescent="0.25">
      <c r="A50" s="174" t="s">
        <v>6619</v>
      </c>
      <c r="B50" s="179" t="s">
        <v>6578</v>
      </c>
      <c r="C50" s="178">
        <v>637</v>
      </c>
      <c r="D50" s="178" t="s">
        <v>6160</v>
      </c>
      <c r="E50" s="182">
        <f t="shared" si="1"/>
        <v>790</v>
      </c>
      <c r="G50" s="174">
        <v>550613700</v>
      </c>
      <c r="H50" t="s">
        <v>6973</v>
      </c>
      <c r="I50" s="178">
        <v>802</v>
      </c>
      <c r="J50" s="178" t="s">
        <v>6160</v>
      </c>
      <c r="K50" s="178">
        <f t="shared" si="2"/>
        <v>994</v>
      </c>
      <c r="M50" t="s">
        <v>6743</v>
      </c>
      <c r="N50" s="21" t="s">
        <v>6829</v>
      </c>
      <c r="O50" s="178">
        <v>5234</v>
      </c>
      <c r="P50" s="178" t="s">
        <v>6358</v>
      </c>
      <c r="Q50" s="1">
        <f t="shared" si="3"/>
        <v>6490</v>
      </c>
    </row>
    <row r="51" spans="1:17" x14ac:dyDescent="0.25">
      <c r="A51" s="174" t="s">
        <v>6620</v>
      </c>
      <c r="B51" s="179" t="s">
        <v>6577</v>
      </c>
      <c r="C51" s="178">
        <v>637</v>
      </c>
      <c r="D51" s="178" t="s">
        <v>6160</v>
      </c>
      <c r="E51" s="182">
        <f t="shared" si="1"/>
        <v>790</v>
      </c>
      <c r="G51" s="174">
        <v>440871125205374</v>
      </c>
      <c r="H51" t="s">
        <v>6974</v>
      </c>
      <c r="I51" s="178">
        <v>754</v>
      </c>
      <c r="J51" s="178" t="s">
        <v>6160</v>
      </c>
      <c r="K51" s="178">
        <f t="shared" si="2"/>
        <v>935</v>
      </c>
      <c r="M51" t="s">
        <v>6744</v>
      </c>
      <c r="N51" t="s">
        <v>6830</v>
      </c>
      <c r="O51" s="178">
        <v>1609</v>
      </c>
      <c r="P51" s="178" t="s">
        <v>6358</v>
      </c>
      <c r="Q51" s="1">
        <f t="shared" si="3"/>
        <v>1995</v>
      </c>
    </row>
    <row r="52" spans="1:17" x14ac:dyDescent="0.25">
      <c r="A52" s="174" t="s">
        <v>6621</v>
      </c>
      <c r="B52" s="179" t="s">
        <v>6576</v>
      </c>
      <c r="C52" s="178">
        <v>556</v>
      </c>
      <c r="D52" s="178" t="s">
        <v>6160</v>
      </c>
      <c r="E52" s="182">
        <f t="shared" si="1"/>
        <v>689</v>
      </c>
      <c r="G52" s="174" t="s">
        <v>6652</v>
      </c>
      <c r="H52" t="s">
        <v>6975</v>
      </c>
      <c r="I52" s="178">
        <v>241</v>
      </c>
      <c r="J52" s="178" t="s">
        <v>6160</v>
      </c>
      <c r="K52" s="178">
        <f t="shared" si="2"/>
        <v>299</v>
      </c>
      <c r="M52" t="s">
        <v>6745</v>
      </c>
      <c r="N52" t="s">
        <v>6831</v>
      </c>
      <c r="O52" s="178">
        <v>1181</v>
      </c>
      <c r="P52" s="178" t="s">
        <v>6358</v>
      </c>
      <c r="Q52" s="1">
        <f t="shared" si="3"/>
        <v>1464</v>
      </c>
    </row>
    <row r="53" spans="1:17" x14ac:dyDescent="0.25">
      <c r="A53" s="174" t="s">
        <v>6622</v>
      </c>
      <c r="B53" s="179" t="s">
        <v>6575</v>
      </c>
      <c r="C53" s="178">
        <v>556</v>
      </c>
      <c r="D53" s="178" t="s">
        <v>6160</v>
      </c>
      <c r="E53" s="182">
        <f t="shared" si="1"/>
        <v>689</v>
      </c>
      <c r="G53" s="174">
        <v>440871125204804</v>
      </c>
      <c r="H53" t="s">
        <v>6670</v>
      </c>
      <c r="I53" s="178">
        <v>556</v>
      </c>
      <c r="J53" s="178" t="s">
        <v>6160</v>
      </c>
      <c r="K53" s="178">
        <f t="shared" si="2"/>
        <v>689</v>
      </c>
      <c r="M53" t="s">
        <v>6746</v>
      </c>
      <c r="N53" t="s">
        <v>6832</v>
      </c>
      <c r="O53" s="178">
        <v>3625</v>
      </c>
      <c r="P53" s="178" t="s">
        <v>6358</v>
      </c>
      <c r="Q53" s="1">
        <f t="shared" si="3"/>
        <v>4495</v>
      </c>
    </row>
    <row r="54" spans="1:17" x14ac:dyDescent="0.25">
      <c r="A54" s="174">
        <v>34961001760</v>
      </c>
      <c r="B54" s="179" t="s">
        <v>7014</v>
      </c>
      <c r="C54" s="178">
        <v>2008</v>
      </c>
      <c r="D54" s="178" t="s">
        <v>6160</v>
      </c>
      <c r="E54" s="182">
        <f t="shared" si="1"/>
        <v>2490</v>
      </c>
      <c r="G54" s="174">
        <v>4459020</v>
      </c>
      <c r="H54" t="s">
        <v>6677</v>
      </c>
      <c r="I54" s="178">
        <v>4024</v>
      </c>
      <c r="J54" s="178" t="s">
        <v>6160</v>
      </c>
      <c r="K54" s="178">
        <f t="shared" si="2"/>
        <v>4990</v>
      </c>
      <c r="M54" t="s">
        <v>6747</v>
      </c>
      <c r="N54" t="s">
        <v>6833</v>
      </c>
      <c r="O54" s="178">
        <v>1278</v>
      </c>
      <c r="P54" s="178" t="s">
        <v>6358</v>
      </c>
      <c r="Q54" s="1">
        <f t="shared" si="3"/>
        <v>1585</v>
      </c>
    </row>
    <row r="55" spans="1:17" x14ac:dyDescent="0.25">
      <c r="E55" s="182">
        <f t="shared" si="1"/>
        <v>0</v>
      </c>
      <c r="G55" s="174">
        <v>4491393</v>
      </c>
      <c r="H55" t="s">
        <v>6678</v>
      </c>
      <c r="I55" s="178">
        <v>1830</v>
      </c>
      <c r="J55" s="178" t="s">
        <v>6160</v>
      </c>
      <c r="K55" s="178">
        <f t="shared" si="2"/>
        <v>2269</v>
      </c>
      <c r="M55" t="s">
        <v>6748</v>
      </c>
      <c r="N55" t="s">
        <v>6834</v>
      </c>
      <c r="O55" s="178">
        <v>1516</v>
      </c>
      <c r="P55" s="178" t="s">
        <v>6358</v>
      </c>
      <c r="Q55" s="1">
        <f t="shared" si="3"/>
        <v>1880</v>
      </c>
    </row>
    <row r="56" spans="1:17" x14ac:dyDescent="0.25">
      <c r="E56" s="182">
        <f t="shared" si="1"/>
        <v>0</v>
      </c>
      <c r="G56" s="174">
        <v>48000051</v>
      </c>
      <c r="H56" t="s">
        <v>6679</v>
      </c>
      <c r="I56" s="178">
        <v>963</v>
      </c>
      <c r="J56" s="178" t="s">
        <v>6160</v>
      </c>
      <c r="K56" s="178">
        <f t="shared" si="2"/>
        <v>1194</v>
      </c>
      <c r="M56" t="s">
        <v>6749</v>
      </c>
      <c r="N56" t="s">
        <v>6835</v>
      </c>
      <c r="O56" s="178">
        <v>1092</v>
      </c>
      <c r="P56" s="178" t="s">
        <v>6358</v>
      </c>
      <c r="Q56" s="1">
        <f t="shared" si="3"/>
        <v>1354</v>
      </c>
    </row>
    <row r="57" spans="1:17" x14ac:dyDescent="0.25">
      <c r="E57" s="182">
        <f t="shared" si="1"/>
        <v>0</v>
      </c>
      <c r="G57" s="174">
        <v>48000053</v>
      </c>
      <c r="H57" t="s">
        <v>6680</v>
      </c>
      <c r="I57" s="178">
        <v>1412</v>
      </c>
      <c r="J57" s="178" t="s">
        <v>6160</v>
      </c>
      <c r="K57" s="178">
        <f t="shared" si="2"/>
        <v>1751</v>
      </c>
      <c r="M57" t="s">
        <v>6750</v>
      </c>
      <c r="N57" t="s">
        <v>6836</v>
      </c>
      <c r="O57" s="178">
        <v>1278</v>
      </c>
      <c r="P57" s="178" t="s">
        <v>6358</v>
      </c>
      <c r="Q57" s="1">
        <f t="shared" si="3"/>
        <v>1585</v>
      </c>
    </row>
    <row r="58" spans="1:17" x14ac:dyDescent="0.25">
      <c r="E58" s="182">
        <f t="shared" si="1"/>
        <v>0</v>
      </c>
      <c r="G58" s="174">
        <v>48000098</v>
      </c>
      <c r="H58" t="s">
        <v>6681</v>
      </c>
      <c r="I58" s="178">
        <v>1774</v>
      </c>
      <c r="J58" s="178" t="s">
        <v>6160</v>
      </c>
      <c r="K58" s="178">
        <f t="shared" si="2"/>
        <v>2200</v>
      </c>
      <c r="M58" t="s">
        <v>6751</v>
      </c>
      <c r="N58" t="s">
        <v>6837</v>
      </c>
      <c r="O58" s="178">
        <v>415</v>
      </c>
      <c r="P58" s="178" t="s">
        <v>6358</v>
      </c>
      <c r="Q58" s="1">
        <f t="shared" si="3"/>
        <v>515</v>
      </c>
    </row>
    <row r="59" spans="1:17" x14ac:dyDescent="0.25">
      <c r="E59" s="182">
        <f t="shared" si="1"/>
        <v>0</v>
      </c>
      <c r="G59" s="174">
        <v>48000154</v>
      </c>
      <c r="H59" t="s">
        <v>6682</v>
      </c>
      <c r="I59" s="178">
        <v>4802</v>
      </c>
      <c r="J59" s="178" t="s">
        <v>6160</v>
      </c>
      <c r="K59" s="178">
        <f t="shared" si="2"/>
        <v>5954</v>
      </c>
      <c r="M59" t="s">
        <v>6752</v>
      </c>
      <c r="N59" t="s">
        <v>6838</v>
      </c>
      <c r="O59" s="178">
        <v>2028</v>
      </c>
      <c r="P59" s="178" t="s">
        <v>6358</v>
      </c>
      <c r="Q59" s="1">
        <f t="shared" si="3"/>
        <v>2515</v>
      </c>
    </row>
    <row r="60" spans="1:17" x14ac:dyDescent="0.25">
      <c r="E60" s="182">
        <f t="shared" si="1"/>
        <v>0</v>
      </c>
      <c r="G60" s="174">
        <v>203377833</v>
      </c>
      <c r="H60" t="s">
        <v>6976</v>
      </c>
      <c r="I60" s="178">
        <v>927</v>
      </c>
      <c r="J60" s="178" t="s">
        <v>6160</v>
      </c>
      <c r="K60" s="178">
        <f t="shared" si="2"/>
        <v>1149</v>
      </c>
      <c r="M60" t="s">
        <v>6753</v>
      </c>
      <c r="N60" t="s">
        <v>6839</v>
      </c>
      <c r="O60" s="178">
        <v>1516</v>
      </c>
      <c r="P60" s="178" t="s">
        <v>6358</v>
      </c>
      <c r="Q60" s="1">
        <f t="shared" si="3"/>
        <v>1880</v>
      </c>
    </row>
    <row r="61" spans="1:17" x14ac:dyDescent="0.25">
      <c r="E61" s="182">
        <f t="shared" si="1"/>
        <v>0</v>
      </c>
      <c r="G61" s="174">
        <v>44825162</v>
      </c>
      <c r="H61" t="s">
        <v>6683</v>
      </c>
      <c r="I61" s="178">
        <v>4024</v>
      </c>
      <c r="J61" s="178" t="s">
        <v>6160</v>
      </c>
      <c r="K61" s="178">
        <f t="shared" si="2"/>
        <v>4990</v>
      </c>
      <c r="M61" t="s">
        <v>6754</v>
      </c>
      <c r="N61" t="s">
        <v>6840</v>
      </c>
      <c r="O61" s="178">
        <v>1604</v>
      </c>
      <c r="P61" s="178" t="s">
        <v>6358</v>
      </c>
      <c r="Q61" s="1">
        <f t="shared" si="3"/>
        <v>1989</v>
      </c>
    </row>
    <row r="62" spans="1:17" x14ac:dyDescent="0.25">
      <c r="E62" s="182">
        <f t="shared" si="1"/>
        <v>0</v>
      </c>
      <c r="G62" s="174">
        <v>102800002250</v>
      </c>
      <c r="H62" t="s">
        <v>6977</v>
      </c>
      <c r="I62" s="178">
        <v>2200</v>
      </c>
      <c r="J62" s="178" t="s">
        <v>6160</v>
      </c>
      <c r="K62" s="178">
        <f t="shared" si="2"/>
        <v>2728</v>
      </c>
      <c r="M62" t="s">
        <v>6755</v>
      </c>
      <c r="N62" t="s">
        <v>6841</v>
      </c>
      <c r="O62" s="178">
        <v>1266</v>
      </c>
      <c r="P62" s="178" t="s">
        <v>6358</v>
      </c>
      <c r="Q62" s="1">
        <f t="shared" si="3"/>
        <v>1570</v>
      </c>
    </row>
    <row r="63" spans="1:17" x14ac:dyDescent="0.25">
      <c r="B63" s="209" t="s">
        <v>7077</v>
      </c>
      <c r="E63" s="182">
        <f t="shared" si="1"/>
        <v>0</v>
      </c>
      <c r="G63" s="174">
        <v>482503012</v>
      </c>
      <c r="H63" t="s">
        <v>6684</v>
      </c>
      <c r="I63" s="178">
        <v>382</v>
      </c>
      <c r="J63" s="178" t="s">
        <v>6160</v>
      </c>
      <c r="K63" s="178">
        <f t="shared" si="2"/>
        <v>474</v>
      </c>
      <c r="M63" t="s">
        <v>6756</v>
      </c>
      <c r="N63" t="s">
        <v>6842</v>
      </c>
      <c r="O63" s="178">
        <v>3628</v>
      </c>
      <c r="P63" s="178" t="s">
        <v>6358</v>
      </c>
      <c r="Q63" s="1">
        <f t="shared" si="3"/>
        <v>4499</v>
      </c>
    </row>
    <row r="64" spans="1:17" x14ac:dyDescent="0.25">
      <c r="E64" s="182">
        <f t="shared" si="1"/>
        <v>0</v>
      </c>
      <c r="G64" s="174">
        <v>48000712</v>
      </c>
      <c r="H64" t="s">
        <v>6685</v>
      </c>
      <c r="I64" s="178">
        <v>1846</v>
      </c>
      <c r="J64" s="178" t="s">
        <v>6160</v>
      </c>
      <c r="K64" s="178">
        <f t="shared" si="2"/>
        <v>2289</v>
      </c>
      <c r="M64" t="s">
        <v>6749</v>
      </c>
      <c r="N64" t="s">
        <v>6835</v>
      </c>
      <c r="O64" s="178">
        <v>1092</v>
      </c>
      <c r="P64" s="178" t="s">
        <v>6358</v>
      </c>
      <c r="Q64" s="1">
        <f t="shared" si="3"/>
        <v>1354</v>
      </c>
    </row>
    <row r="65" spans="2:17" x14ac:dyDescent="0.25">
      <c r="B65" t="s">
        <v>7075</v>
      </c>
      <c r="C65" s="178">
        <v>3722</v>
      </c>
      <c r="D65" s="178" t="s">
        <v>6160</v>
      </c>
      <c r="E65" s="182">
        <f t="shared" si="1"/>
        <v>4615</v>
      </c>
      <c r="G65" s="174">
        <v>482303021</v>
      </c>
      <c r="H65" t="s">
        <v>6686</v>
      </c>
      <c r="I65" s="178">
        <v>798</v>
      </c>
      <c r="J65" s="178" t="s">
        <v>6160</v>
      </c>
      <c r="K65" s="178">
        <f t="shared" si="2"/>
        <v>990</v>
      </c>
      <c r="M65" t="s">
        <v>6757</v>
      </c>
      <c r="N65" t="s">
        <v>6843</v>
      </c>
      <c r="O65" s="178">
        <v>1927</v>
      </c>
      <c r="P65" s="178" t="s">
        <v>6358</v>
      </c>
      <c r="Q65" s="1">
        <f t="shared" si="3"/>
        <v>2389</v>
      </c>
    </row>
    <row r="66" spans="2:17" x14ac:dyDescent="0.25">
      <c r="B66" t="s">
        <v>7076</v>
      </c>
      <c r="C66" s="178">
        <v>990</v>
      </c>
      <c r="D66" s="178" t="s">
        <v>6160</v>
      </c>
      <c r="E66" s="182">
        <f t="shared" si="1"/>
        <v>1228</v>
      </c>
      <c r="G66" s="174">
        <v>482303024</v>
      </c>
      <c r="H66" t="s">
        <v>6687</v>
      </c>
      <c r="I66" s="178">
        <v>796</v>
      </c>
      <c r="J66" s="178" t="s">
        <v>6160</v>
      </c>
      <c r="K66" s="178">
        <f t="shared" si="2"/>
        <v>987</v>
      </c>
      <c r="M66" t="s">
        <v>7132</v>
      </c>
      <c r="N66" t="s">
        <v>6844</v>
      </c>
      <c r="O66" s="178">
        <v>1223</v>
      </c>
      <c r="P66" s="178" t="s">
        <v>6358</v>
      </c>
      <c r="Q66" s="1">
        <f t="shared" si="3"/>
        <v>1517</v>
      </c>
    </row>
    <row r="67" spans="2:17" x14ac:dyDescent="0.25">
      <c r="B67" s="179" t="s">
        <v>7078</v>
      </c>
      <c r="C67" s="178">
        <v>4176</v>
      </c>
      <c r="D67" s="178" t="s">
        <v>6160</v>
      </c>
      <c r="E67" s="182">
        <f t="shared" si="1"/>
        <v>5178</v>
      </c>
      <c r="G67" s="174" t="s">
        <v>6671</v>
      </c>
      <c r="H67" t="s">
        <v>6688</v>
      </c>
      <c r="I67" s="178">
        <v>210</v>
      </c>
      <c r="J67" s="178" t="s">
        <v>6160</v>
      </c>
      <c r="K67" s="178">
        <f t="shared" si="2"/>
        <v>260</v>
      </c>
      <c r="M67" t="s">
        <v>6758</v>
      </c>
      <c r="N67" t="s">
        <v>6845</v>
      </c>
      <c r="O67" s="178">
        <v>1444</v>
      </c>
      <c r="P67" s="178" t="s">
        <v>6358</v>
      </c>
      <c r="Q67" s="1">
        <f t="shared" si="3"/>
        <v>1791</v>
      </c>
    </row>
    <row r="68" spans="2:17" x14ac:dyDescent="0.25">
      <c r="B68" s="179" t="s">
        <v>7084</v>
      </c>
      <c r="C68" s="178">
        <v>4200</v>
      </c>
      <c r="D68" s="178" t="s">
        <v>6160</v>
      </c>
      <c r="E68" s="182">
        <f t="shared" ref="E68:E91" si="4">C68*$F$74</f>
        <v>5208</v>
      </c>
      <c r="G68" s="174" t="s">
        <v>6672</v>
      </c>
      <c r="H68" t="s">
        <v>6689</v>
      </c>
      <c r="I68" s="178">
        <v>210</v>
      </c>
      <c r="J68" s="178" t="s">
        <v>6160</v>
      </c>
      <c r="K68" s="178">
        <f t="shared" ref="K68:K73" si="5">I68*$F$74</f>
        <v>260</v>
      </c>
      <c r="M68" t="s">
        <v>6759</v>
      </c>
      <c r="N68" t="s">
        <v>6846</v>
      </c>
      <c r="O68" s="178">
        <v>1520</v>
      </c>
      <c r="P68" s="178" t="s">
        <v>6358</v>
      </c>
      <c r="Q68" s="1">
        <f t="shared" ref="Q68:Q93" si="6">O68*$F$74</f>
        <v>1885</v>
      </c>
    </row>
    <row r="69" spans="2:17" x14ac:dyDescent="0.25">
      <c r="B69" s="179" t="s">
        <v>7040</v>
      </c>
      <c r="C69" s="178">
        <v>1256</v>
      </c>
      <c r="D69" s="178" t="s">
        <v>6160</v>
      </c>
      <c r="E69" s="182">
        <f t="shared" si="4"/>
        <v>1557</v>
      </c>
      <c r="G69" s="174" t="s">
        <v>6673</v>
      </c>
      <c r="H69" t="s">
        <v>6690</v>
      </c>
      <c r="I69" s="178">
        <v>210</v>
      </c>
      <c r="J69" s="178" t="s">
        <v>6160</v>
      </c>
      <c r="K69" s="178">
        <f t="shared" si="5"/>
        <v>260</v>
      </c>
      <c r="M69" t="s">
        <v>6760</v>
      </c>
      <c r="N69" t="s">
        <v>6836</v>
      </c>
      <c r="O69" s="178">
        <v>1359</v>
      </c>
      <c r="P69" s="178" t="s">
        <v>6358</v>
      </c>
      <c r="Q69" s="1">
        <f t="shared" si="6"/>
        <v>1685</v>
      </c>
    </row>
    <row r="70" spans="2:17" x14ac:dyDescent="0.25">
      <c r="B70" s="179" t="s">
        <v>7071</v>
      </c>
      <c r="C70" s="178">
        <v>4500</v>
      </c>
      <c r="D70" s="178" t="s">
        <v>6160</v>
      </c>
      <c r="E70" s="182">
        <f t="shared" si="4"/>
        <v>5580</v>
      </c>
      <c r="G70" s="174">
        <v>482508001</v>
      </c>
      <c r="H70" t="s">
        <v>6691</v>
      </c>
      <c r="I70" s="178">
        <v>3105</v>
      </c>
      <c r="J70" s="178" t="s">
        <v>6160</v>
      </c>
      <c r="K70" s="178">
        <f t="shared" si="5"/>
        <v>3850</v>
      </c>
      <c r="M70" t="s">
        <v>6761</v>
      </c>
      <c r="N70" t="s">
        <v>6847</v>
      </c>
      <c r="O70" s="178">
        <v>12523</v>
      </c>
      <c r="P70" s="178" t="s">
        <v>6358</v>
      </c>
      <c r="Q70" s="1">
        <f t="shared" si="6"/>
        <v>15529</v>
      </c>
    </row>
    <row r="71" spans="2:17" x14ac:dyDescent="0.25">
      <c r="B71" s="179" t="s">
        <v>6389</v>
      </c>
      <c r="C71" s="178">
        <v>5562</v>
      </c>
      <c r="D71" s="178" t="s">
        <v>6160</v>
      </c>
      <c r="E71" s="182">
        <f t="shared" si="4"/>
        <v>6897</v>
      </c>
      <c r="G71" s="174">
        <v>482508000</v>
      </c>
      <c r="H71" t="s">
        <v>6692</v>
      </c>
      <c r="I71" s="178">
        <v>637</v>
      </c>
      <c r="J71" s="178" t="s">
        <v>6160</v>
      </c>
      <c r="K71" s="178">
        <f t="shared" si="5"/>
        <v>790</v>
      </c>
      <c r="M71" t="s">
        <v>6762</v>
      </c>
      <c r="N71" t="s">
        <v>6848</v>
      </c>
      <c r="O71" s="178">
        <v>153</v>
      </c>
      <c r="P71" s="178" t="s">
        <v>6358</v>
      </c>
      <c r="Q71" s="1">
        <f t="shared" si="6"/>
        <v>190</v>
      </c>
    </row>
    <row r="72" spans="2:17" x14ac:dyDescent="0.25">
      <c r="B72" s="179" t="s">
        <v>7102</v>
      </c>
      <c r="C72" s="178">
        <v>3090</v>
      </c>
      <c r="D72" s="178" t="s">
        <v>6160</v>
      </c>
      <c r="E72" s="182">
        <f t="shared" si="4"/>
        <v>3832</v>
      </c>
      <c r="G72" s="174" t="s">
        <v>6674</v>
      </c>
      <c r="H72" t="s">
        <v>6693</v>
      </c>
      <c r="I72" s="178">
        <v>1182</v>
      </c>
      <c r="J72" s="178" t="s">
        <v>6160</v>
      </c>
      <c r="K72" s="178">
        <f t="shared" si="5"/>
        <v>1466</v>
      </c>
      <c r="M72" t="s">
        <v>6763</v>
      </c>
      <c r="N72" t="s">
        <v>6849</v>
      </c>
      <c r="O72" s="178">
        <v>838</v>
      </c>
      <c r="P72" s="178" t="s">
        <v>6358</v>
      </c>
      <c r="Q72" s="1">
        <f t="shared" si="6"/>
        <v>1039</v>
      </c>
    </row>
    <row r="73" spans="2:17" x14ac:dyDescent="0.25">
      <c r="B73" s="179" t="s">
        <v>7154</v>
      </c>
      <c r="C73" s="178">
        <v>4280</v>
      </c>
      <c r="D73" s="178" t="s">
        <v>6160</v>
      </c>
      <c r="E73" s="182">
        <f t="shared" si="4"/>
        <v>5307</v>
      </c>
      <c r="H73" t="s">
        <v>7001</v>
      </c>
      <c r="I73" s="178">
        <v>7190</v>
      </c>
      <c r="J73" s="178" t="s">
        <v>6160</v>
      </c>
      <c r="K73" s="178">
        <f t="shared" si="5"/>
        <v>8916</v>
      </c>
      <c r="M73" t="s">
        <v>6764</v>
      </c>
      <c r="N73" t="s">
        <v>6850</v>
      </c>
      <c r="O73" s="178">
        <v>838</v>
      </c>
      <c r="P73" s="178" t="s">
        <v>6358</v>
      </c>
      <c r="Q73" s="1">
        <f t="shared" si="6"/>
        <v>1039</v>
      </c>
    </row>
    <row r="74" spans="2:17" x14ac:dyDescent="0.25">
      <c r="B74" s="180"/>
      <c r="E74" s="182">
        <f t="shared" si="4"/>
        <v>0</v>
      </c>
      <c r="F74" s="185">
        <v>1.24</v>
      </c>
      <c r="G74" s="174" t="s">
        <v>6675</v>
      </c>
      <c r="H74" t="s">
        <v>6978</v>
      </c>
      <c r="I74" s="178">
        <v>318</v>
      </c>
      <c r="J74" s="178" t="s">
        <v>6160</v>
      </c>
      <c r="K74" s="178">
        <f>I74*$F$74</f>
        <v>394</v>
      </c>
      <c r="M74" t="s">
        <v>6765</v>
      </c>
      <c r="N74" t="s">
        <v>6851</v>
      </c>
      <c r="O74" s="178">
        <v>480</v>
      </c>
      <c r="P74" s="178" t="s">
        <v>6358</v>
      </c>
      <c r="Q74" s="1">
        <f t="shared" si="6"/>
        <v>595</v>
      </c>
    </row>
    <row r="75" spans="2:17" x14ac:dyDescent="0.25">
      <c r="E75" s="182">
        <f t="shared" si="4"/>
        <v>0</v>
      </c>
      <c r="G75" s="174" t="s">
        <v>6676</v>
      </c>
      <c r="H75" t="s">
        <v>6979</v>
      </c>
      <c r="I75" s="178">
        <v>318</v>
      </c>
      <c r="J75" s="178" t="s">
        <v>6160</v>
      </c>
      <c r="K75" s="178">
        <f>I75*$F$74</f>
        <v>394</v>
      </c>
      <c r="M75" t="s">
        <v>6766</v>
      </c>
      <c r="N75" t="s">
        <v>6852</v>
      </c>
      <c r="O75" s="178">
        <v>480</v>
      </c>
      <c r="P75" s="178" t="s">
        <v>6358</v>
      </c>
      <c r="Q75" s="1">
        <f t="shared" si="6"/>
        <v>595</v>
      </c>
    </row>
    <row r="76" spans="2:17" x14ac:dyDescent="0.25">
      <c r="E76" s="182">
        <f t="shared" si="4"/>
        <v>0</v>
      </c>
      <c r="G76" s="174">
        <v>48204007</v>
      </c>
      <c r="H76" t="s">
        <v>6694</v>
      </c>
      <c r="I76" s="178">
        <v>1635</v>
      </c>
      <c r="J76" s="178" t="s">
        <v>6160</v>
      </c>
      <c r="K76" s="178">
        <f>I76*$F$74</f>
        <v>2027</v>
      </c>
      <c r="M76" t="s">
        <v>6767</v>
      </c>
      <c r="N76" t="s">
        <v>6853</v>
      </c>
      <c r="O76" s="178">
        <v>1685</v>
      </c>
      <c r="P76" s="178" t="s">
        <v>6358</v>
      </c>
      <c r="Q76" s="1">
        <f t="shared" si="6"/>
        <v>2089</v>
      </c>
    </row>
    <row r="77" spans="2:17" x14ac:dyDescent="0.25">
      <c r="E77" s="182">
        <f t="shared" si="4"/>
        <v>0</v>
      </c>
      <c r="G77" s="174">
        <v>10275130</v>
      </c>
      <c r="H77" t="s">
        <v>6695</v>
      </c>
      <c r="I77" s="178">
        <v>718</v>
      </c>
      <c r="J77" s="178" t="s">
        <v>6160</v>
      </c>
      <c r="K77" s="178">
        <f>I77*$F$74</f>
        <v>890</v>
      </c>
      <c r="M77" t="s">
        <v>6768</v>
      </c>
      <c r="N77" t="s">
        <v>6854</v>
      </c>
      <c r="O77" s="178">
        <v>1520</v>
      </c>
      <c r="P77" s="178" t="s">
        <v>6358</v>
      </c>
      <c r="Q77" s="1">
        <f t="shared" si="6"/>
        <v>1885</v>
      </c>
    </row>
    <row r="78" spans="2:17" x14ac:dyDescent="0.25">
      <c r="E78" s="182">
        <f t="shared" si="4"/>
        <v>0</v>
      </c>
      <c r="H78" t="s">
        <v>6980</v>
      </c>
      <c r="I78" s="178">
        <v>1692</v>
      </c>
      <c r="J78" s="178" t="s">
        <v>6160</v>
      </c>
      <c r="K78" s="178">
        <f t="shared" ref="K78:K106" si="7">I78*$F$74</f>
        <v>2098</v>
      </c>
      <c r="M78" t="s">
        <v>6769</v>
      </c>
      <c r="N78" t="s">
        <v>6855</v>
      </c>
      <c r="O78" s="178">
        <v>1685</v>
      </c>
      <c r="P78" s="178" t="s">
        <v>6358</v>
      </c>
      <c r="Q78" s="1">
        <f t="shared" si="6"/>
        <v>2089</v>
      </c>
    </row>
    <row r="79" spans="2:17" x14ac:dyDescent="0.25">
      <c r="E79" s="182">
        <f t="shared" si="4"/>
        <v>0</v>
      </c>
      <c r="H79" t="s">
        <v>6896</v>
      </c>
      <c r="I79" s="178">
        <v>1040</v>
      </c>
      <c r="J79" s="178" t="s">
        <v>6897</v>
      </c>
      <c r="K79" s="178">
        <f t="shared" si="7"/>
        <v>1290</v>
      </c>
      <c r="M79" t="s">
        <v>6770</v>
      </c>
      <c r="N79" t="s">
        <v>6856</v>
      </c>
      <c r="O79" s="178">
        <v>1520</v>
      </c>
      <c r="P79" s="178" t="s">
        <v>6358</v>
      </c>
      <c r="Q79" s="1">
        <f t="shared" si="6"/>
        <v>1885</v>
      </c>
    </row>
    <row r="80" spans="2:17" x14ac:dyDescent="0.25">
      <c r="E80" s="182">
        <f t="shared" si="4"/>
        <v>0</v>
      </c>
      <c r="H80" t="s">
        <v>7027</v>
      </c>
      <c r="I80" s="178">
        <v>11037</v>
      </c>
      <c r="J80" s="178" t="s">
        <v>6897</v>
      </c>
      <c r="K80" s="178">
        <f t="shared" si="7"/>
        <v>13686</v>
      </c>
      <c r="M80" t="s">
        <v>6771</v>
      </c>
      <c r="N80" t="s">
        <v>6857</v>
      </c>
      <c r="O80" s="178">
        <v>1515</v>
      </c>
      <c r="P80" s="178" t="s">
        <v>6358</v>
      </c>
      <c r="Q80" s="1">
        <f t="shared" si="6"/>
        <v>1879</v>
      </c>
    </row>
    <row r="81" spans="1:17" x14ac:dyDescent="0.25">
      <c r="E81" s="182">
        <f t="shared" si="4"/>
        <v>0</v>
      </c>
      <c r="H81" t="s">
        <v>6981</v>
      </c>
      <c r="I81" s="178">
        <v>19980</v>
      </c>
      <c r="J81" s="178" t="s">
        <v>6160</v>
      </c>
      <c r="K81" s="178">
        <f t="shared" si="7"/>
        <v>24775</v>
      </c>
      <c r="M81" t="s">
        <v>6772</v>
      </c>
      <c r="N81" t="s">
        <v>6858</v>
      </c>
      <c r="O81" s="178">
        <v>1685</v>
      </c>
      <c r="P81" s="178" t="s">
        <v>6358</v>
      </c>
      <c r="Q81" s="1">
        <f t="shared" si="6"/>
        <v>2089</v>
      </c>
    </row>
    <row r="82" spans="1:17" x14ac:dyDescent="0.25">
      <c r="E82" s="182">
        <f t="shared" si="4"/>
        <v>0</v>
      </c>
      <c r="H82" t="s">
        <v>6931</v>
      </c>
      <c r="I82" s="178">
        <v>23379</v>
      </c>
      <c r="J82" s="178" t="s">
        <v>6160</v>
      </c>
      <c r="K82" s="178">
        <f t="shared" si="7"/>
        <v>28990</v>
      </c>
      <c r="M82" t="s">
        <v>6773</v>
      </c>
      <c r="N82" t="s">
        <v>6859</v>
      </c>
      <c r="O82" s="178">
        <v>1685</v>
      </c>
      <c r="P82" s="178" t="s">
        <v>6358</v>
      </c>
      <c r="Q82" s="1">
        <f t="shared" si="6"/>
        <v>2089</v>
      </c>
    </row>
    <row r="83" spans="1:17" ht="21" x14ac:dyDescent="0.25">
      <c r="B83" s="186" t="s">
        <v>6206</v>
      </c>
      <c r="E83" s="182">
        <f t="shared" si="4"/>
        <v>0</v>
      </c>
      <c r="H83" t="s">
        <v>6982</v>
      </c>
      <c r="I83" s="178">
        <v>5464</v>
      </c>
      <c r="J83" s="178" t="s">
        <v>6160</v>
      </c>
      <c r="K83" s="178">
        <f t="shared" si="7"/>
        <v>6775</v>
      </c>
      <c r="M83" t="s">
        <v>6774</v>
      </c>
      <c r="N83" t="s">
        <v>6860</v>
      </c>
      <c r="O83" s="178">
        <v>1685</v>
      </c>
      <c r="P83" s="178" t="s">
        <v>6358</v>
      </c>
      <c r="Q83" s="1">
        <f t="shared" si="6"/>
        <v>2089</v>
      </c>
    </row>
    <row r="84" spans="1:17" x14ac:dyDescent="0.25">
      <c r="E84" s="182">
        <f t="shared" si="4"/>
        <v>0</v>
      </c>
      <c r="H84" t="s">
        <v>6991</v>
      </c>
      <c r="I84" s="178">
        <v>3580</v>
      </c>
      <c r="J84" s="178" t="s">
        <v>6160</v>
      </c>
      <c r="K84" s="178">
        <f t="shared" si="7"/>
        <v>4439</v>
      </c>
      <c r="M84" t="s">
        <v>6775</v>
      </c>
      <c r="N84" t="s">
        <v>6861</v>
      </c>
      <c r="O84" s="178">
        <v>2012</v>
      </c>
      <c r="P84" s="178" t="s">
        <v>6358</v>
      </c>
      <c r="Q84" s="1">
        <f t="shared" si="6"/>
        <v>2495</v>
      </c>
    </row>
    <row r="85" spans="1:17" x14ac:dyDescent="0.25">
      <c r="B85" s="179" t="s">
        <v>7110</v>
      </c>
      <c r="C85" s="178">
        <v>1286</v>
      </c>
      <c r="D85" s="178" t="s">
        <v>7166</v>
      </c>
      <c r="E85" s="182">
        <f t="shared" si="4"/>
        <v>1595</v>
      </c>
      <c r="H85" t="s">
        <v>6992</v>
      </c>
      <c r="I85" s="178">
        <v>1890</v>
      </c>
      <c r="J85" s="178" t="s">
        <v>6160</v>
      </c>
      <c r="K85" s="178">
        <f t="shared" si="7"/>
        <v>2344</v>
      </c>
      <c r="M85" t="s">
        <v>6776</v>
      </c>
      <c r="N85" t="s">
        <v>6862</v>
      </c>
      <c r="O85" s="178">
        <v>1520</v>
      </c>
      <c r="P85" s="178" t="s">
        <v>6358</v>
      </c>
      <c r="Q85" s="1">
        <f t="shared" si="6"/>
        <v>1885</v>
      </c>
    </row>
    <row r="86" spans="1:17" x14ac:dyDescent="0.25">
      <c r="B86" s="179" t="s">
        <v>7128</v>
      </c>
      <c r="C86" s="167">
        <v>2416</v>
      </c>
      <c r="D86" s="178" t="s">
        <v>7166</v>
      </c>
      <c r="E86" s="182">
        <f t="shared" si="4"/>
        <v>2996</v>
      </c>
      <c r="G86" s="174" t="s">
        <v>7016</v>
      </c>
      <c r="H86" t="s">
        <v>7015</v>
      </c>
      <c r="I86" s="178">
        <v>2653</v>
      </c>
      <c r="J86" s="178" t="s">
        <v>6160</v>
      </c>
      <c r="K86" s="178">
        <f t="shared" si="7"/>
        <v>3290</v>
      </c>
      <c r="M86" t="s">
        <v>6777</v>
      </c>
      <c r="N86" t="s">
        <v>6863</v>
      </c>
      <c r="O86" s="178">
        <v>1520</v>
      </c>
      <c r="P86" s="178" t="s">
        <v>6358</v>
      </c>
      <c r="Q86" s="1">
        <f t="shared" si="6"/>
        <v>1885</v>
      </c>
    </row>
    <row r="87" spans="1:17" x14ac:dyDescent="0.25">
      <c r="B87" s="179" t="s">
        <v>7130</v>
      </c>
      <c r="C87" s="167">
        <v>2416</v>
      </c>
      <c r="D87" s="178" t="s">
        <v>7166</v>
      </c>
      <c r="E87" s="182">
        <f t="shared" si="4"/>
        <v>2996</v>
      </c>
      <c r="H87" t="s">
        <v>7066</v>
      </c>
      <c r="I87" s="178">
        <v>8408</v>
      </c>
      <c r="J87" s="178" t="s">
        <v>6160</v>
      </c>
      <c r="K87" s="178">
        <f t="shared" si="7"/>
        <v>10426</v>
      </c>
      <c r="M87" t="s">
        <v>6778</v>
      </c>
      <c r="N87" t="s">
        <v>6864</v>
      </c>
      <c r="O87" s="178">
        <v>408</v>
      </c>
      <c r="P87" s="178" t="s">
        <v>6358</v>
      </c>
      <c r="Q87" s="1">
        <f t="shared" si="6"/>
        <v>506</v>
      </c>
    </row>
    <row r="88" spans="1:17" x14ac:dyDescent="0.25">
      <c r="B88" s="179" t="s">
        <v>7152</v>
      </c>
      <c r="C88" s="178">
        <v>5644</v>
      </c>
      <c r="D88" s="178" t="s">
        <v>7166</v>
      </c>
      <c r="E88" s="182">
        <f t="shared" si="4"/>
        <v>6999</v>
      </c>
      <c r="H88" t="s">
        <v>7139</v>
      </c>
      <c r="I88" s="178">
        <v>48608</v>
      </c>
      <c r="J88" s="178" t="s">
        <v>6160</v>
      </c>
      <c r="K88" s="178">
        <f t="shared" si="7"/>
        <v>60274</v>
      </c>
      <c r="M88" t="s">
        <v>6779</v>
      </c>
      <c r="N88" t="s">
        <v>6869</v>
      </c>
      <c r="O88" s="178">
        <v>1520</v>
      </c>
      <c r="P88" s="178" t="s">
        <v>6358</v>
      </c>
      <c r="Q88" s="1">
        <f t="shared" si="6"/>
        <v>1885</v>
      </c>
    </row>
    <row r="89" spans="1:17" x14ac:dyDescent="0.25">
      <c r="A89" s="175" t="s">
        <v>7165</v>
      </c>
      <c r="B89" s="179" t="s">
        <v>7164</v>
      </c>
      <c r="C89" s="178">
        <v>3222</v>
      </c>
      <c r="D89" s="178" t="s">
        <v>7166</v>
      </c>
      <c r="E89" s="182">
        <f t="shared" si="4"/>
        <v>3995</v>
      </c>
      <c r="H89" t="s">
        <v>7087</v>
      </c>
      <c r="I89" s="178">
        <v>2787</v>
      </c>
      <c r="J89" s="178" t="s">
        <v>6160</v>
      </c>
      <c r="K89" s="178">
        <f t="shared" si="7"/>
        <v>3456</v>
      </c>
      <c r="M89" t="s">
        <v>6780</v>
      </c>
      <c r="N89" t="s">
        <v>6868</v>
      </c>
      <c r="O89" s="178">
        <v>394</v>
      </c>
      <c r="P89" s="178" t="s">
        <v>6358</v>
      </c>
      <c r="Q89" s="1">
        <f t="shared" si="6"/>
        <v>489</v>
      </c>
    </row>
    <row r="90" spans="1:17" x14ac:dyDescent="0.25">
      <c r="A90" s="175" t="s">
        <v>7168</v>
      </c>
      <c r="B90" s="179" t="s">
        <v>7167</v>
      </c>
      <c r="C90" s="178">
        <v>2093</v>
      </c>
      <c r="D90" s="178" t="s">
        <v>7166</v>
      </c>
      <c r="E90" s="182">
        <f t="shared" si="4"/>
        <v>2595</v>
      </c>
      <c r="H90" t="s">
        <v>7094</v>
      </c>
      <c r="I90" s="178">
        <v>3379</v>
      </c>
      <c r="J90" s="178" t="s">
        <v>6160</v>
      </c>
      <c r="K90" s="178">
        <f t="shared" si="7"/>
        <v>4190</v>
      </c>
      <c r="M90" t="s">
        <v>6781</v>
      </c>
      <c r="N90" t="s">
        <v>6867</v>
      </c>
      <c r="O90" s="178">
        <v>5633</v>
      </c>
      <c r="P90" s="178" t="s">
        <v>6358</v>
      </c>
      <c r="Q90" s="1">
        <f t="shared" si="6"/>
        <v>6985</v>
      </c>
    </row>
    <row r="91" spans="1:17" x14ac:dyDescent="0.25">
      <c r="A91" s="175" t="s">
        <v>7170</v>
      </c>
      <c r="B91" s="179" t="s">
        <v>7169</v>
      </c>
      <c r="C91" s="178">
        <v>3512</v>
      </c>
      <c r="D91" s="178" t="s">
        <v>7166</v>
      </c>
      <c r="E91" s="182">
        <f t="shared" si="4"/>
        <v>4355</v>
      </c>
      <c r="H91" t="s">
        <v>7093</v>
      </c>
      <c r="I91" s="178">
        <v>806</v>
      </c>
      <c r="J91" s="178" t="s">
        <v>6160</v>
      </c>
      <c r="K91" s="178">
        <f t="shared" si="7"/>
        <v>999</v>
      </c>
      <c r="M91" t="s">
        <v>6782</v>
      </c>
      <c r="N91" t="s">
        <v>6866</v>
      </c>
      <c r="O91" s="178">
        <v>13540</v>
      </c>
      <c r="P91" s="178" t="s">
        <v>6358</v>
      </c>
      <c r="Q91" s="1">
        <f t="shared" si="6"/>
        <v>16790</v>
      </c>
    </row>
    <row r="92" spans="1:17" x14ac:dyDescent="0.25">
      <c r="H92" t="s">
        <v>7092</v>
      </c>
      <c r="I92" s="178">
        <v>806</v>
      </c>
      <c r="J92" s="178" t="s">
        <v>6160</v>
      </c>
      <c r="K92" s="178">
        <f t="shared" si="7"/>
        <v>999</v>
      </c>
      <c r="M92" t="s">
        <v>6783</v>
      </c>
      <c r="N92" t="s">
        <v>6865</v>
      </c>
      <c r="O92" s="178">
        <v>1092</v>
      </c>
      <c r="P92" s="178" t="s">
        <v>6358</v>
      </c>
      <c r="Q92" s="1">
        <f t="shared" si="6"/>
        <v>1354</v>
      </c>
    </row>
    <row r="93" spans="1:17" x14ac:dyDescent="0.25">
      <c r="H93" t="s">
        <v>7105</v>
      </c>
      <c r="I93" s="178">
        <v>468</v>
      </c>
      <c r="J93" s="178" t="s">
        <v>6160</v>
      </c>
      <c r="K93" s="178">
        <f t="shared" si="7"/>
        <v>580</v>
      </c>
      <c r="M93" t="s">
        <v>6709</v>
      </c>
      <c r="N93" t="s">
        <v>6796</v>
      </c>
      <c r="O93" s="178">
        <v>3157</v>
      </c>
      <c r="P93" s="178" t="s">
        <v>6358</v>
      </c>
      <c r="Q93" s="1">
        <f t="shared" si="6"/>
        <v>3915</v>
      </c>
    </row>
    <row r="94" spans="1:17" x14ac:dyDescent="0.25">
      <c r="H94" t="s">
        <v>7106</v>
      </c>
      <c r="I94" s="178">
        <v>936</v>
      </c>
      <c r="J94" s="178" t="s">
        <v>6160</v>
      </c>
      <c r="K94" s="178">
        <f t="shared" si="7"/>
        <v>1161</v>
      </c>
    </row>
    <row r="95" spans="1:17" x14ac:dyDescent="0.25">
      <c r="H95" t="s">
        <v>7107</v>
      </c>
      <c r="I95" s="178">
        <v>1402</v>
      </c>
      <c r="J95" s="178" t="s">
        <v>6160</v>
      </c>
      <c r="K95" s="178">
        <f t="shared" si="7"/>
        <v>1738</v>
      </c>
    </row>
    <row r="96" spans="1:17" x14ac:dyDescent="0.25">
      <c r="H96" t="s">
        <v>7133</v>
      </c>
      <c r="I96" s="178">
        <v>2309</v>
      </c>
      <c r="J96" s="178" t="s">
        <v>6160</v>
      </c>
      <c r="K96" s="178">
        <f t="shared" si="7"/>
        <v>2863</v>
      </c>
    </row>
    <row r="97" spans="8:11" x14ac:dyDescent="0.25">
      <c r="H97" t="s">
        <v>7134</v>
      </c>
      <c r="I97" s="178">
        <v>1511</v>
      </c>
      <c r="J97" s="178" t="s">
        <v>6160</v>
      </c>
      <c r="K97" s="178">
        <f t="shared" si="7"/>
        <v>1874</v>
      </c>
    </row>
    <row r="98" spans="8:11" x14ac:dyDescent="0.25">
      <c r="H98" t="s">
        <v>7135</v>
      </c>
      <c r="I98" s="178">
        <v>2880</v>
      </c>
      <c r="J98" s="178" t="s">
        <v>6160</v>
      </c>
      <c r="K98" s="178">
        <f t="shared" si="7"/>
        <v>3571</v>
      </c>
    </row>
    <row r="99" spans="8:11" x14ac:dyDescent="0.25">
      <c r="H99" t="s">
        <v>7136</v>
      </c>
      <c r="I99" s="178">
        <v>11990</v>
      </c>
      <c r="J99" s="178" t="s">
        <v>6160</v>
      </c>
      <c r="K99" s="178">
        <f t="shared" si="7"/>
        <v>14868</v>
      </c>
    </row>
    <row r="100" spans="8:11" x14ac:dyDescent="0.25">
      <c r="H100" t="s">
        <v>7137</v>
      </c>
      <c r="I100" s="178">
        <v>2880</v>
      </c>
      <c r="J100" s="178" t="s">
        <v>6160</v>
      </c>
      <c r="K100" s="178">
        <f t="shared" si="7"/>
        <v>3571</v>
      </c>
    </row>
    <row r="101" spans="8:11" x14ac:dyDescent="0.25">
      <c r="H101" t="s">
        <v>7138</v>
      </c>
      <c r="I101" s="178">
        <v>12686</v>
      </c>
      <c r="J101" s="178" t="s">
        <v>6160</v>
      </c>
      <c r="K101" s="178">
        <f t="shared" si="7"/>
        <v>15731</v>
      </c>
    </row>
    <row r="102" spans="8:11" x14ac:dyDescent="0.25">
      <c r="H102" t="s">
        <v>7140</v>
      </c>
      <c r="I102" s="178">
        <v>2925</v>
      </c>
      <c r="J102" s="178" t="s">
        <v>6160</v>
      </c>
      <c r="K102" s="178">
        <f t="shared" si="7"/>
        <v>3627</v>
      </c>
    </row>
    <row r="103" spans="8:11" x14ac:dyDescent="0.25">
      <c r="H103" t="s">
        <v>7141</v>
      </c>
      <c r="I103" s="178">
        <v>50714</v>
      </c>
      <c r="J103" s="178" t="s">
        <v>6160</v>
      </c>
      <c r="K103" s="178">
        <f t="shared" si="7"/>
        <v>62885</v>
      </c>
    </row>
    <row r="104" spans="8:11" x14ac:dyDescent="0.25">
      <c r="H104" t="s">
        <v>7142</v>
      </c>
      <c r="I104" s="178">
        <v>1940</v>
      </c>
      <c r="J104" s="178" t="s">
        <v>6160</v>
      </c>
      <c r="K104" s="178">
        <f t="shared" si="7"/>
        <v>2406</v>
      </c>
    </row>
    <row r="105" spans="8:11" x14ac:dyDescent="0.25">
      <c r="H105" t="s">
        <v>7158</v>
      </c>
      <c r="I105" s="178">
        <v>2024</v>
      </c>
      <c r="J105" s="178" t="s">
        <v>6160</v>
      </c>
      <c r="K105" s="178">
        <f t="shared" si="7"/>
        <v>2510</v>
      </c>
    </row>
    <row r="106" spans="8:11" x14ac:dyDescent="0.25">
      <c r="H106" t="s">
        <v>7159</v>
      </c>
      <c r="I106" s="178">
        <v>254</v>
      </c>
      <c r="J106" s="178" t="s">
        <v>6160</v>
      </c>
      <c r="K106" s="178">
        <f t="shared" si="7"/>
        <v>315</v>
      </c>
    </row>
  </sheetData>
  <pageMargins left="0.7" right="0.7" top="0.75" bottom="0.75" header="0.3" footer="0.3"/>
  <pageSetup orientation="portrait" horizontalDpi="360" verticalDpi="36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</vt:i4>
      </vt:variant>
    </vt:vector>
  </HeadingPairs>
  <TitlesOfParts>
    <vt:vector size="19" baseType="lpstr">
      <vt:lpstr>Reikningur</vt:lpstr>
      <vt:lpstr>Glussi</vt:lpstr>
      <vt:lpstr>Verkfæri</vt:lpstr>
      <vt:lpstr>GA</vt:lpstr>
      <vt:lpstr>Þurrkur,perur</vt:lpstr>
      <vt:lpstr>Olíur</vt:lpstr>
      <vt:lpstr>Bátasíur</vt:lpstr>
      <vt:lpstr>Efni</vt:lpstr>
      <vt:lpstr>Bilavörubúð</vt:lpstr>
      <vt:lpstr>Rafgeymar </vt:lpstr>
      <vt:lpstr>Legur</vt:lpstr>
      <vt:lpstr>Leigu</vt:lpstr>
      <vt:lpstr>Bobbingar</vt:lpstr>
      <vt:lpstr>Snæís</vt:lpstr>
      <vt:lpstr>Stilling</vt:lpstr>
      <vt:lpstr>Kemi</vt:lpstr>
      <vt:lpstr>Wurth</vt:lpstr>
      <vt:lpstr>Rekstarvörur</vt:lpstr>
      <vt:lpstr>Reikningur!Print_Area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2024-02-09T02:07:11Z</dcterms:modified>
</cp:coreProperties>
</file>